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filterPrivacy="1" defaultThemeVersion="124226"/>
  <xr:revisionPtr revIDLastSave="22" documentId="13_ncr:40009_{A858F8E3-7285-46F4-9CAA-4BBEF0D2D024}" xr6:coauthVersionLast="38" xr6:coauthVersionMax="38" xr10:uidLastSave="{3516B2CA-E4EE-4F06-B8B8-C303B1C1841B}"/>
  <bookViews>
    <workbookView xWindow="0" yWindow="0" windowWidth="28800" windowHeight="12225" tabRatio="768" activeTab="1" xr2:uid="{00000000-000D-0000-FFFF-FFFF00000000}"/>
  </bookViews>
  <sheets>
    <sheet name="Pajamos" sheetId="20" r:id="rId1"/>
    <sheet name="Išlaidų patiksl." sheetId="19" r:id="rId2"/>
    <sheet name="MK rezervas" sheetId="21" r:id="rId3"/>
  </sheets>
  <definedNames>
    <definedName name="_xlnm.Print_Area" localSheetId="1">'Išlaidų patiksl.'!$A$1:$O$134</definedName>
    <definedName name="_xlnm.Print_Area" localSheetId="0">Pajamos!$A$1:$C$47</definedName>
    <definedName name="_xlnm.Print_Titles" localSheetId="1">'Išlaidų patiksl.'!$9:$12</definedName>
    <definedName name="_xlnm.Print_Titles" localSheetId="2">'MK rezervas'!$8:$12</definedName>
    <definedName name="_xlnm.Print_Titles" localSheetId="0">Pajamos!$8:$8</definedName>
  </definedNames>
  <calcPr calcId="181029"/>
</workbook>
</file>

<file path=xl/calcChain.xml><?xml version="1.0" encoding="utf-8"?>
<calcChain xmlns="http://schemas.openxmlformats.org/spreadsheetml/2006/main">
  <c r="L77" i="19" l="1"/>
  <c r="M74" i="19" l="1"/>
  <c r="E74" i="19"/>
  <c r="E73" i="19"/>
  <c r="E72" i="19" s="1"/>
  <c r="L74" i="19"/>
  <c r="K94" i="19"/>
  <c r="G94" i="19"/>
  <c r="F94" i="19"/>
  <c r="F93" i="19" s="1"/>
  <c r="F92" i="19" s="1"/>
  <c r="E94" i="19"/>
  <c r="D94" i="19"/>
  <c r="N93" i="19"/>
  <c r="N92" i="19"/>
  <c r="M93" i="19"/>
  <c r="L93" i="19"/>
  <c r="L92" i="19"/>
  <c r="K92" i="19"/>
  <c r="J93" i="19"/>
  <c r="J92" i="19"/>
  <c r="I93" i="19"/>
  <c r="H93" i="19"/>
  <c r="H92" i="19" s="1"/>
  <c r="G92" i="19" s="1"/>
  <c r="E93" i="19"/>
  <c r="E92" i="19"/>
  <c r="M92" i="19"/>
  <c r="I92" i="19"/>
  <c r="K97" i="19"/>
  <c r="G97" i="19"/>
  <c r="F97" i="19"/>
  <c r="E97" i="19"/>
  <c r="E96" i="19" s="1"/>
  <c r="E95" i="19" s="1"/>
  <c r="D97" i="19"/>
  <c r="C97" i="19"/>
  <c r="N96" i="19"/>
  <c r="K96" i="19"/>
  <c r="M96" i="19"/>
  <c r="M95" i="19"/>
  <c r="L96" i="19"/>
  <c r="J96" i="19"/>
  <c r="J95" i="19" s="1"/>
  <c r="G95" i="19" s="1"/>
  <c r="I96" i="19"/>
  <c r="I95" i="19" s="1"/>
  <c r="H96" i="19"/>
  <c r="F96" i="19"/>
  <c r="F95" i="19"/>
  <c r="N95" i="19"/>
  <c r="M86" i="19"/>
  <c r="E86" i="19" s="1"/>
  <c r="E85" i="19" s="1"/>
  <c r="L86" i="19"/>
  <c r="G86" i="19"/>
  <c r="F86" i="19"/>
  <c r="F85" i="19"/>
  <c r="N85" i="19"/>
  <c r="M85" i="19"/>
  <c r="J85" i="19"/>
  <c r="I85" i="19"/>
  <c r="H85" i="19"/>
  <c r="G85" i="19"/>
  <c r="K80" i="19"/>
  <c r="G80" i="19"/>
  <c r="F80" i="19"/>
  <c r="F79" i="19"/>
  <c r="E80" i="19"/>
  <c r="E79" i="19"/>
  <c r="D80" i="19"/>
  <c r="D79" i="19"/>
  <c r="N79" i="19"/>
  <c r="M79" i="19"/>
  <c r="M78" i="19" s="1"/>
  <c r="L79" i="19"/>
  <c r="K79" i="19" s="1"/>
  <c r="J79" i="19"/>
  <c r="I79" i="19"/>
  <c r="H79" i="19"/>
  <c r="K74" i="19"/>
  <c r="G74" i="19"/>
  <c r="F74" i="19"/>
  <c r="D74" i="19"/>
  <c r="N73" i="19"/>
  <c r="L73" i="19"/>
  <c r="J73" i="19"/>
  <c r="I73" i="19"/>
  <c r="H73" i="19"/>
  <c r="G73" i="19" s="1"/>
  <c r="F73" i="19"/>
  <c r="K77" i="19"/>
  <c r="G77" i="19"/>
  <c r="F77" i="19"/>
  <c r="F75" i="19"/>
  <c r="E77" i="19"/>
  <c r="D77" i="19"/>
  <c r="K76" i="19"/>
  <c r="G76" i="19"/>
  <c r="F76" i="19"/>
  <c r="E76" i="19"/>
  <c r="E75" i="19" s="1"/>
  <c r="D76" i="19"/>
  <c r="D75" i="19" s="1"/>
  <c r="C75" i="19" s="1"/>
  <c r="N75" i="19"/>
  <c r="M75" i="19"/>
  <c r="L75" i="19"/>
  <c r="K75" i="19"/>
  <c r="J75" i="19"/>
  <c r="J72" i="19"/>
  <c r="I75" i="19"/>
  <c r="I72" i="19"/>
  <c r="H75" i="19"/>
  <c r="G75" i="19"/>
  <c r="L69" i="19"/>
  <c r="L68" i="19"/>
  <c r="N69" i="19"/>
  <c r="F69" i="19" s="1"/>
  <c r="F68" i="19" s="1"/>
  <c r="F67" i="19" s="1"/>
  <c r="N68" i="19"/>
  <c r="K71" i="19"/>
  <c r="G71" i="19"/>
  <c r="F71" i="19"/>
  <c r="F70" i="19"/>
  <c r="E71" i="19"/>
  <c r="E70" i="19" s="1"/>
  <c r="D71" i="19"/>
  <c r="D70" i="19" s="1"/>
  <c r="N70" i="19"/>
  <c r="M70" i="19"/>
  <c r="L70" i="19"/>
  <c r="K70" i="19"/>
  <c r="J70" i="19"/>
  <c r="I70" i="19"/>
  <c r="H70" i="19"/>
  <c r="G70" i="19"/>
  <c r="K69" i="19"/>
  <c r="G69" i="19"/>
  <c r="E69" i="19"/>
  <c r="E68" i="19"/>
  <c r="E67" i="19" s="1"/>
  <c r="M68" i="19"/>
  <c r="M67" i="19" s="1"/>
  <c r="J68" i="19"/>
  <c r="I68" i="19"/>
  <c r="I67" i="19"/>
  <c r="H68" i="19"/>
  <c r="H67" i="19"/>
  <c r="M63" i="19"/>
  <c r="E63" i="19"/>
  <c r="E62" i="19" s="1"/>
  <c r="E61" i="19" s="1"/>
  <c r="L63" i="19"/>
  <c r="L62" i="19"/>
  <c r="G63" i="19"/>
  <c r="F63" i="19"/>
  <c r="F62" i="19" s="1"/>
  <c r="N62" i="19"/>
  <c r="J62" i="19"/>
  <c r="I62" i="19"/>
  <c r="H62" i="19"/>
  <c r="N64" i="19"/>
  <c r="M64" i="19"/>
  <c r="L64" i="19"/>
  <c r="J64" i="19"/>
  <c r="I64" i="19"/>
  <c r="H64" i="19"/>
  <c r="K65" i="19"/>
  <c r="D65" i="19"/>
  <c r="E65" i="19"/>
  <c r="F65" i="19"/>
  <c r="C65" i="19"/>
  <c r="G65" i="19"/>
  <c r="L58" i="19"/>
  <c r="M58" i="19"/>
  <c r="M57" i="19"/>
  <c r="M56" i="19" s="1"/>
  <c r="K60" i="19"/>
  <c r="G60" i="19"/>
  <c r="F60" i="19"/>
  <c r="E60" i="19"/>
  <c r="E59" i="19" s="1"/>
  <c r="D60" i="19"/>
  <c r="D59" i="19" s="1"/>
  <c r="N59" i="19"/>
  <c r="M59" i="19"/>
  <c r="L59" i="19"/>
  <c r="K59" i="19" s="1"/>
  <c r="J59" i="19"/>
  <c r="J56" i="19" s="1"/>
  <c r="I59" i="19"/>
  <c r="I56" i="19"/>
  <c r="H59" i="19"/>
  <c r="G59" i="19"/>
  <c r="G58" i="19"/>
  <c r="F58" i="19"/>
  <c r="F57" i="19" s="1"/>
  <c r="N57" i="19"/>
  <c r="N56" i="19" s="1"/>
  <c r="J57" i="19"/>
  <c r="I57" i="19"/>
  <c r="H57" i="19"/>
  <c r="G57" i="19" s="1"/>
  <c r="M53" i="19"/>
  <c r="E53" i="19" s="1"/>
  <c r="E52" i="19" s="1"/>
  <c r="L53" i="19"/>
  <c r="G53" i="19"/>
  <c r="F53" i="19"/>
  <c r="F52" i="19"/>
  <c r="N52" i="19"/>
  <c r="N49" i="19"/>
  <c r="J52" i="19"/>
  <c r="I52" i="19"/>
  <c r="H52" i="19"/>
  <c r="K55" i="19"/>
  <c r="G55" i="19"/>
  <c r="F55" i="19"/>
  <c r="F54" i="19" s="1"/>
  <c r="E55" i="19"/>
  <c r="E54" i="19" s="1"/>
  <c r="D55" i="19"/>
  <c r="D54" i="19" s="1"/>
  <c r="C54" i="19" s="1"/>
  <c r="N54" i="19"/>
  <c r="M54" i="19"/>
  <c r="L54" i="19"/>
  <c r="K54" i="19" s="1"/>
  <c r="J54" i="19"/>
  <c r="I54" i="19"/>
  <c r="H54" i="19"/>
  <c r="K51" i="19"/>
  <c r="G51" i="19"/>
  <c r="F51" i="19"/>
  <c r="F50" i="19"/>
  <c r="F49" i="19" s="1"/>
  <c r="E51" i="19"/>
  <c r="E50" i="19" s="1"/>
  <c r="E49" i="19" s="1"/>
  <c r="N50" i="19"/>
  <c r="M50" i="19"/>
  <c r="M49" i="19" s="1"/>
  <c r="J50" i="19"/>
  <c r="J49" i="19"/>
  <c r="I50" i="19"/>
  <c r="I49" i="19"/>
  <c r="H50" i="19"/>
  <c r="H49" i="19" s="1"/>
  <c r="G49" i="19" s="1"/>
  <c r="L46" i="19"/>
  <c r="M46" i="19"/>
  <c r="K48" i="19"/>
  <c r="G48" i="19"/>
  <c r="F48" i="19"/>
  <c r="F47" i="19" s="1"/>
  <c r="E48" i="19"/>
  <c r="E47" i="19" s="1"/>
  <c r="D48" i="19"/>
  <c r="C48" i="19" s="1"/>
  <c r="N47" i="19"/>
  <c r="M47" i="19"/>
  <c r="L47" i="19"/>
  <c r="K47" i="19"/>
  <c r="J47" i="19"/>
  <c r="G47" i="19"/>
  <c r="I47" i="19"/>
  <c r="H47" i="19"/>
  <c r="G46" i="19"/>
  <c r="F46" i="19"/>
  <c r="F45" i="19"/>
  <c r="F44" i="19" s="1"/>
  <c r="N45" i="19"/>
  <c r="N44" i="19" s="1"/>
  <c r="J45" i="19"/>
  <c r="J44" i="19" s="1"/>
  <c r="I45" i="19"/>
  <c r="I44" i="19" s="1"/>
  <c r="H45" i="19"/>
  <c r="M43" i="19"/>
  <c r="M42" i="19" s="1"/>
  <c r="M41" i="19"/>
  <c r="M40" i="19" s="1"/>
  <c r="K43" i="19"/>
  <c r="G43" i="19"/>
  <c r="F43" i="19"/>
  <c r="F42" i="19" s="1"/>
  <c r="D43" i="19"/>
  <c r="N42" i="19"/>
  <c r="L42" i="19"/>
  <c r="J42" i="19"/>
  <c r="I42" i="19"/>
  <c r="H42" i="19"/>
  <c r="G42" i="19"/>
  <c r="K41" i="19"/>
  <c r="G41" i="19"/>
  <c r="F41" i="19"/>
  <c r="F40" i="19" s="1"/>
  <c r="D41" i="19"/>
  <c r="C41" i="19" s="1"/>
  <c r="N40" i="19"/>
  <c r="L40" i="19"/>
  <c r="J40" i="19"/>
  <c r="J39" i="19" s="1"/>
  <c r="I40" i="19"/>
  <c r="H40" i="19"/>
  <c r="K17" i="19"/>
  <c r="D17" i="19"/>
  <c r="E17" i="19"/>
  <c r="F17" i="19"/>
  <c r="G17" i="19"/>
  <c r="K93" i="19"/>
  <c r="L95" i="19"/>
  <c r="H95" i="19"/>
  <c r="D96" i="19"/>
  <c r="C76" i="19"/>
  <c r="K68" i="19"/>
  <c r="J61" i="19"/>
  <c r="J67" i="19"/>
  <c r="M62" i="19"/>
  <c r="M61" i="19" s="1"/>
  <c r="L67" i="19"/>
  <c r="D69" i="19"/>
  <c r="D68" i="19" s="1"/>
  <c r="D63" i="19"/>
  <c r="K63" i="19"/>
  <c r="E58" i="19"/>
  <c r="E57" i="19" s="1"/>
  <c r="E56" i="19" s="1"/>
  <c r="D58" i="19"/>
  <c r="M52" i="19"/>
  <c r="K53" i="19"/>
  <c r="L50" i="19"/>
  <c r="D51" i="19"/>
  <c r="N39" i="19"/>
  <c r="K42" i="19"/>
  <c r="K22" i="19"/>
  <c r="D22" i="19"/>
  <c r="C22" i="19" s="1"/>
  <c r="E22" i="19"/>
  <c r="F22" i="19"/>
  <c r="G22" i="19"/>
  <c r="I29" i="19"/>
  <c r="E29" i="19"/>
  <c r="M25" i="19"/>
  <c r="E25" i="19"/>
  <c r="L25" i="19"/>
  <c r="K25" i="19"/>
  <c r="K30" i="19"/>
  <c r="D30" i="19"/>
  <c r="C30" i="19" s="1"/>
  <c r="E30" i="19"/>
  <c r="F30" i="19"/>
  <c r="G30" i="19"/>
  <c r="K28" i="19"/>
  <c r="D28" i="19"/>
  <c r="C28" i="19" s="1"/>
  <c r="E28" i="19"/>
  <c r="F28" i="19"/>
  <c r="G28" i="19"/>
  <c r="M31" i="19"/>
  <c r="I31" i="19"/>
  <c r="J31" i="19"/>
  <c r="H31" i="19"/>
  <c r="G31" i="19" s="1"/>
  <c r="N35" i="19"/>
  <c r="F35" i="19"/>
  <c r="L35" i="19"/>
  <c r="G35" i="19"/>
  <c r="E35" i="19"/>
  <c r="K32" i="19"/>
  <c r="G32" i="19"/>
  <c r="D32" i="19"/>
  <c r="E32" i="19"/>
  <c r="F32" i="19"/>
  <c r="K34" i="19"/>
  <c r="D34" i="19"/>
  <c r="E34" i="19"/>
  <c r="F34" i="19"/>
  <c r="G34" i="19"/>
  <c r="K109" i="19"/>
  <c r="G109" i="19"/>
  <c r="F109" i="19"/>
  <c r="F108" i="19" s="1"/>
  <c r="F107" i="19" s="1"/>
  <c r="E109" i="19"/>
  <c r="E108" i="19"/>
  <c r="E107" i="19" s="1"/>
  <c r="D109" i="19"/>
  <c r="D108" i="19" s="1"/>
  <c r="N108" i="19"/>
  <c r="N107" i="19" s="1"/>
  <c r="M108" i="19"/>
  <c r="M107" i="19" s="1"/>
  <c r="L108" i="19"/>
  <c r="L107" i="19" s="1"/>
  <c r="K107" i="19" s="1"/>
  <c r="J108" i="19"/>
  <c r="J107" i="19"/>
  <c r="I108" i="19"/>
  <c r="I107" i="19"/>
  <c r="H108" i="19"/>
  <c r="G108" i="19"/>
  <c r="E45" i="21"/>
  <c r="E44" i="21" s="1"/>
  <c r="E43" i="21" s="1"/>
  <c r="D45" i="21"/>
  <c r="D44" i="21"/>
  <c r="D39" i="21"/>
  <c r="E36" i="21"/>
  <c r="E35" i="21" s="1"/>
  <c r="E34" i="21" s="1"/>
  <c r="D36" i="21"/>
  <c r="D35" i="21"/>
  <c r="D34" i="21" s="1"/>
  <c r="C34" i="21" s="1"/>
  <c r="E33" i="21"/>
  <c r="E32" i="21"/>
  <c r="E31" i="21" s="1"/>
  <c r="D33" i="21"/>
  <c r="D32" i="21" s="1"/>
  <c r="D31" i="21" s="1"/>
  <c r="C31" i="21" s="1"/>
  <c r="E30" i="21"/>
  <c r="E29" i="21" s="1"/>
  <c r="E28" i="21" s="1"/>
  <c r="D30" i="21"/>
  <c r="D29" i="21"/>
  <c r="D28" i="21" s="1"/>
  <c r="C28" i="21" s="1"/>
  <c r="E27" i="21"/>
  <c r="E26" i="21" s="1"/>
  <c r="E25" i="21" s="1"/>
  <c r="D27" i="21"/>
  <c r="D26" i="21"/>
  <c r="D25" i="21" s="1"/>
  <c r="E21" i="21"/>
  <c r="E20" i="21"/>
  <c r="E19" i="21" s="1"/>
  <c r="D21" i="21"/>
  <c r="C21" i="21" s="1"/>
  <c r="E18" i="21"/>
  <c r="E17" i="21" s="1"/>
  <c r="E16" i="21" s="1"/>
  <c r="D18" i="21"/>
  <c r="F44" i="21"/>
  <c r="F43" i="21" s="1"/>
  <c r="C42" i="21"/>
  <c r="F41" i="21"/>
  <c r="F40" i="21" s="1"/>
  <c r="E41" i="21"/>
  <c r="E40" i="21" s="1"/>
  <c r="D41" i="21"/>
  <c r="D40" i="21" s="1"/>
  <c r="C40" i="21" s="1"/>
  <c r="F38" i="21"/>
  <c r="F37" i="21"/>
  <c r="E38" i="21"/>
  <c r="E37" i="21"/>
  <c r="F35" i="21"/>
  <c r="F34" i="21"/>
  <c r="F32" i="21"/>
  <c r="F31" i="21"/>
  <c r="F29" i="21"/>
  <c r="F28" i="21"/>
  <c r="F26" i="21"/>
  <c r="F25" i="21" s="1"/>
  <c r="C24" i="21"/>
  <c r="F23" i="21"/>
  <c r="E23" i="21"/>
  <c r="E22" i="21" s="1"/>
  <c r="D23" i="21"/>
  <c r="D22" i="21" s="1"/>
  <c r="C22" i="21" s="1"/>
  <c r="F22" i="21"/>
  <c r="F20" i="21"/>
  <c r="F19" i="21"/>
  <c r="F17" i="21"/>
  <c r="F16" i="21"/>
  <c r="C15" i="21"/>
  <c r="F14" i="21"/>
  <c r="F13" i="21" s="1"/>
  <c r="E14" i="21"/>
  <c r="E13" i="21"/>
  <c r="D14" i="21"/>
  <c r="D13" i="21" s="1"/>
  <c r="N37" i="19"/>
  <c r="N36" i="19"/>
  <c r="M37" i="19"/>
  <c r="M36" i="19" s="1"/>
  <c r="M113" i="19" s="1"/>
  <c r="L37" i="19"/>
  <c r="L36" i="19" s="1"/>
  <c r="K36" i="19" s="1"/>
  <c r="J37" i="19"/>
  <c r="J36" i="19" s="1"/>
  <c r="I37" i="19"/>
  <c r="I36" i="19"/>
  <c r="H37" i="19"/>
  <c r="H36" i="19" s="1"/>
  <c r="C23" i="20"/>
  <c r="C22" i="20" s="1"/>
  <c r="C19" i="20"/>
  <c r="C18" i="20" s="1"/>
  <c r="C16" i="20"/>
  <c r="C13" i="20"/>
  <c r="C12" i="20" s="1"/>
  <c r="C11" i="20" s="1"/>
  <c r="N81" i="19"/>
  <c r="N78" i="19"/>
  <c r="M81" i="19"/>
  <c r="L81" i="19"/>
  <c r="J81" i="19"/>
  <c r="I81" i="19"/>
  <c r="I78" i="19" s="1"/>
  <c r="H81" i="19"/>
  <c r="K82" i="19"/>
  <c r="D82" i="19"/>
  <c r="C82" i="19" s="1"/>
  <c r="E82" i="19"/>
  <c r="E81" i="19" s="1"/>
  <c r="F82" i="19"/>
  <c r="G82" i="19"/>
  <c r="K16" i="19"/>
  <c r="D16" i="19"/>
  <c r="C16" i="19" s="1"/>
  <c r="E16" i="19"/>
  <c r="F16" i="19"/>
  <c r="G16" i="19"/>
  <c r="K100" i="19"/>
  <c r="G100" i="19"/>
  <c r="F100" i="19"/>
  <c r="E100" i="19"/>
  <c r="E99" i="19"/>
  <c r="E98" i="19" s="1"/>
  <c r="D100" i="19"/>
  <c r="D99" i="19"/>
  <c r="N99" i="19"/>
  <c r="N98" i="19" s="1"/>
  <c r="M99" i="19"/>
  <c r="M98" i="19"/>
  <c r="L99" i="19"/>
  <c r="J99" i="19"/>
  <c r="J98" i="19" s="1"/>
  <c r="I99" i="19"/>
  <c r="I98" i="19"/>
  <c r="H99" i="19"/>
  <c r="H98" i="19" s="1"/>
  <c r="G98" i="19" s="1"/>
  <c r="N87" i="19"/>
  <c r="N84" i="19" s="1"/>
  <c r="D33" i="19"/>
  <c r="E33" i="19"/>
  <c r="E31" i="19"/>
  <c r="F33" i="19"/>
  <c r="G33" i="19"/>
  <c r="K33" i="19"/>
  <c r="K26" i="19"/>
  <c r="D26" i="19"/>
  <c r="E26" i="19"/>
  <c r="E24" i="19"/>
  <c r="F26" i="19"/>
  <c r="G26" i="19"/>
  <c r="K27" i="19"/>
  <c r="G27" i="19"/>
  <c r="D27" i="19"/>
  <c r="E27" i="19"/>
  <c r="F27" i="19"/>
  <c r="K29" i="19"/>
  <c r="G29" i="19"/>
  <c r="D29" i="19"/>
  <c r="F29" i="19"/>
  <c r="C29" i="19" s="1"/>
  <c r="N20" i="19"/>
  <c r="M20" i="19"/>
  <c r="L20" i="19"/>
  <c r="K20" i="19"/>
  <c r="I20" i="19"/>
  <c r="J20" i="19"/>
  <c r="H20" i="19"/>
  <c r="D23" i="19"/>
  <c r="D20" i="19" s="1"/>
  <c r="E23" i="19"/>
  <c r="F23" i="19"/>
  <c r="E21" i="19"/>
  <c r="E20" i="19"/>
  <c r="F21" i="19"/>
  <c r="D21" i="19"/>
  <c r="C21" i="19"/>
  <c r="G21" i="19"/>
  <c r="G23" i="19"/>
  <c r="K21" i="19"/>
  <c r="K23" i="19"/>
  <c r="K88" i="19"/>
  <c r="G88" i="19"/>
  <c r="E88" i="19"/>
  <c r="E87" i="19"/>
  <c r="D88" i="19"/>
  <c r="D87" i="19" s="1"/>
  <c r="M87" i="19"/>
  <c r="L87" i="19"/>
  <c r="J87" i="19"/>
  <c r="G87" i="19" s="1"/>
  <c r="I87" i="19"/>
  <c r="I84" i="19" s="1"/>
  <c r="H87" i="19"/>
  <c r="I111" i="19"/>
  <c r="I110" i="19" s="1"/>
  <c r="G112" i="19"/>
  <c r="E66" i="19"/>
  <c r="E64" i="19"/>
  <c r="F66" i="19"/>
  <c r="F64" i="19" s="1"/>
  <c r="E83" i="19"/>
  <c r="F83" i="19"/>
  <c r="D83" i="19"/>
  <c r="E91" i="19"/>
  <c r="E90" i="19"/>
  <c r="E89" i="19" s="1"/>
  <c r="F91" i="19"/>
  <c r="E103" i="19"/>
  <c r="E102" i="19"/>
  <c r="E101" i="19" s="1"/>
  <c r="F103" i="19"/>
  <c r="F102" i="19"/>
  <c r="F101" i="19"/>
  <c r="E106" i="19"/>
  <c r="E105" i="19" s="1"/>
  <c r="E104" i="19" s="1"/>
  <c r="F106" i="19"/>
  <c r="F112" i="19"/>
  <c r="F111" i="19" s="1"/>
  <c r="F110" i="19" s="1"/>
  <c r="D112" i="19"/>
  <c r="D106" i="19"/>
  <c r="D105" i="19"/>
  <c r="D103" i="19"/>
  <c r="D91" i="19"/>
  <c r="D90" i="19" s="1"/>
  <c r="D89" i="19" s="1"/>
  <c r="D66" i="19"/>
  <c r="E38" i="19"/>
  <c r="E37" i="19" s="1"/>
  <c r="E36" i="19" s="1"/>
  <c r="F38" i="19"/>
  <c r="F37" i="19"/>
  <c r="F36" i="19" s="1"/>
  <c r="F25" i="19"/>
  <c r="D18" i="19"/>
  <c r="E18" i="19"/>
  <c r="F18" i="19"/>
  <c r="D19" i="19"/>
  <c r="E19" i="19"/>
  <c r="F19" i="19"/>
  <c r="C19" i="19" s="1"/>
  <c r="E15" i="19"/>
  <c r="E14" i="19" s="1"/>
  <c r="E13" i="19" s="1"/>
  <c r="F15" i="19"/>
  <c r="D15" i="19"/>
  <c r="K112" i="19"/>
  <c r="N111" i="19"/>
  <c r="N110" i="19"/>
  <c r="M111" i="19"/>
  <c r="M110" i="19" s="1"/>
  <c r="L111" i="19"/>
  <c r="L110" i="19"/>
  <c r="K106" i="19"/>
  <c r="N105" i="19"/>
  <c r="N104" i="19"/>
  <c r="M105" i="19"/>
  <c r="M104" i="19" s="1"/>
  <c r="L105" i="19"/>
  <c r="L104" i="19"/>
  <c r="K103" i="19"/>
  <c r="N102" i="19"/>
  <c r="N101" i="19"/>
  <c r="N113" i="19" s="1"/>
  <c r="M102" i="19"/>
  <c r="M101" i="19" s="1"/>
  <c r="L102" i="19"/>
  <c r="L101" i="19" s="1"/>
  <c r="K102" i="19"/>
  <c r="K91" i="19"/>
  <c r="N90" i="19"/>
  <c r="N89" i="19"/>
  <c r="M90" i="19"/>
  <c r="M89" i="19" s="1"/>
  <c r="L90" i="19"/>
  <c r="K83" i="19"/>
  <c r="K66" i="19"/>
  <c r="N24" i="19"/>
  <c r="M24" i="19"/>
  <c r="K19" i="19"/>
  <c r="K18" i="19"/>
  <c r="K15" i="19"/>
  <c r="N14" i="19"/>
  <c r="M14" i="19"/>
  <c r="M13" i="19" s="1"/>
  <c r="L14" i="19"/>
  <c r="K14" i="19"/>
  <c r="J111" i="19"/>
  <c r="J110" i="19" s="1"/>
  <c r="G106" i="19"/>
  <c r="J105" i="19"/>
  <c r="J104" i="19"/>
  <c r="I105" i="19"/>
  <c r="I104" i="19"/>
  <c r="H105" i="19"/>
  <c r="G103" i="19"/>
  <c r="J102" i="19"/>
  <c r="J101" i="19"/>
  <c r="I102" i="19"/>
  <c r="I101" i="19"/>
  <c r="H102" i="19"/>
  <c r="G91" i="19"/>
  <c r="J90" i="19"/>
  <c r="J89" i="19" s="1"/>
  <c r="G90" i="19"/>
  <c r="I90" i="19"/>
  <c r="I89" i="19"/>
  <c r="H90" i="19"/>
  <c r="H89" i="19" s="1"/>
  <c r="G89" i="19" s="1"/>
  <c r="G83" i="19"/>
  <c r="G66" i="19"/>
  <c r="G38" i="19"/>
  <c r="G25" i="19"/>
  <c r="J24" i="19"/>
  <c r="H24" i="19"/>
  <c r="G19" i="19"/>
  <c r="G18" i="19"/>
  <c r="G15" i="19"/>
  <c r="J14" i="19"/>
  <c r="I14" i="19"/>
  <c r="H14" i="19"/>
  <c r="E112" i="19"/>
  <c r="E111" i="19" s="1"/>
  <c r="E110" i="19"/>
  <c r="H111" i="19"/>
  <c r="H110" i="19"/>
  <c r="D38" i="19"/>
  <c r="D37" i="19" s="1"/>
  <c r="C45" i="21"/>
  <c r="C36" i="21"/>
  <c r="C33" i="21"/>
  <c r="D43" i="21"/>
  <c r="C43" i="21" s="1"/>
  <c r="C14" i="21"/>
  <c r="C41" i="21"/>
  <c r="C29" i="21"/>
  <c r="C30" i="21"/>
  <c r="K64" i="19"/>
  <c r="F88" i="19"/>
  <c r="K38" i="19"/>
  <c r="K105" i="19"/>
  <c r="G20" i="19"/>
  <c r="C63" i="19"/>
  <c r="D62" i="19"/>
  <c r="D50" i="19"/>
  <c r="C51" i="19"/>
  <c r="K50" i="19"/>
  <c r="L24" i="19"/>
  <c r="K24" i="19" s="1"/>
  <c r="D25" i="19"/>
  <c r="C25" i="19"/>
  <c r="K87" i="19"/>
  <c r="G37" i="19"/>
  <c r="K111" i="19"/>
  <c r="G24" i="19"/>
  <c r="D81" i="19"/>
  <c r="D78" i="19" s="1"/>
  <c r="H107" i="19"/>
  <c r="G107" i="19"/>
  <c r="K108" i="19"/>
  <c r="G81" i="19"/>
  <c r="G99" i="19"/>
  <c r="K37" i="19"/>
  <c r="G64" i="19"/>
  <c r="D35" i="19"/>
  <c r="C26" i="19"/>
  <c r="F14" i="19"/>
  <c r="F24" i="19"/>
  <c r="C34" i="19"/>
  <c r="C27" i="19"/>
  <c r="C33" i="19"/>
  <c r="G50" i="19"/>
  <c r="D40" i="19"/>
  <c r="D39" i="19" s="1"/>
  <c r="C39" i="19" s="1"/>
  <c r="F39" i="19"/>
  <c r="K73" i="19"/>
  <c r="D93" i="19"/>
  <c r="D92" i="19" s="1"/>
  <c r="C92" i="19"/>
  <c r="C94" i="19"/>
  <c r="D24" i="19"/>
  <c r="C24" i="19" s="1"/>
  <c r="C62" i="19"/>
  <c r="H56" i="19"/>
  <c r="G56" i="19" s="1"/>
  <c r="D42" i="19"/>
  <c r="C42" i="19" s="1"/>
  <c r="C43" i="19"/>
  <c r="F72" i="19"/>
  <c r="H72" i="19"/>
  <c r="H78" i="19"/>
  <c r="G96" i="19"/>
  <c r="F90" i="19"/>
  <c r="L78" i="19"/>
  <c r="K78" i="19"/>
  <c r="G52" i="19"/>
  <c r="M39" i="19"/>
  <c r="E46" i="19"/>
  <c r="E45" i="19"/>
  <c r="M45" i="19"/>
  <c r="M44" i="19" s="1"/>
  <c r="F61" i="19"/>
  <c r="G67" i="19"/>
  <c r="N72" i="19"/>
  <c r="C80" i="19"/>
  <c r="G93" i="19"/>
  <c r="N31" i="19"/>
  <c r="K86" i="19"/>
  <c r="D86" i="19"/>
  <c r="C86" i="19" s="1"/>
  <c r="D85" i="19"/>
  <c r="D84" i="19" s="1"/>
  <c r="L85" i="19"/>
  <c r="F20" i="19"/>
  <c r="K95" i="19"/>
  <c r="I39" i="19"/>
  <c r="C74" i="19"/>
  <c r="H84" i="19"/>
  <c r="C77" i="19"/>
  <c r="D73" i="19"/>
  <c r="F31" i="19"/>
  <c r="C35" i="19"/>
  <c r="F89" i="19"/>
  <c r="D107" i="19"/>
  <c r="C107" i="19"/>
  <c r="K85" i="19"/>
  <c r="L84" i="19"/>
  <c r="K84" i="19"/>
  <c r="C79" i="19"/>
  <c r="C93" i="19"/>
  <c r="C40" i="19"/>
  <c r="C73" i="19"/>
  <c r="C85" i="19"/>
  <c r="C13" i="21"/>
  <c r="G72" i="19"/>
  <c r="H104" i="19"/>
  <c r="G104" i="19"/>
  <c r="G105" i="19"/>
  <c r="C91" i="19"/>
  <c r="N13" i="19"/>
  <c r="D98" i="19"/>
  <c r="F99" i="19"/>
  <c r="F98" i="19" s="1"/>
  <c r="C98" i="19" s="1"/>
  <c r="C100" i="19"/>
  <c r="D38" i="21"/>
  <c r="D37" i="21" s="1"/>
  <c r="C39" i="21"/>
  <c r="C32" i="19"/>
  <c r="H44" i="19"/>
  <c r="G44" i="19"/>
  <c r="G45" i="19"/>
  <c r="L45" i="19"/>
  <c r="D46" i="19"/>
  <c r="K46" i="19"/>
  <c r="G54" i="19"/>
  <c r="J78" i="19"/>
  <c r="G79" i="19"/>
  <c r="C90" i="19"/>
  <c r="G68" i="19"/>
  <c r="G78" i="19"/>
  <c r="C109" i="19"/>
  <c r="D31" i="19"/>
  <c r="C31" i="19"/>
  <c r="C50" i="19"/>
  <c r="C26" i="21"/>
  <c r="I24" i="19"/>
  <c r="I13" i="19" s="1"/>
  <c r="I113" i="19" s="1"/>
  <c r="H101" i="19"/>
  <c r="G101" i="19" s="1"/>
  <c r="G102" i="19"/>
  <c r="L89" i="19"/>
  <c r="K89" i="19"/>
  <c r="K90" i="19"/>
  <c r="C18" i="19"/>
  <c r="D104" i="19"/>
  <c r="F105" i="19"/>
  <c r="F104" i="19" s="1"/>
  <c r="C104" i="19" s="1"/>
  <c r="C106" i="19"/>
  <c r="J13" i="19"/>
  <c r="L98" i="19"/>
  <c r="K98" i="19" s="1"/>
  <c r="K99" i="19"/>
  <c r="K81" i="19"/>
  <c r="E46" i="21"/>
  <c r="D20" i="21"/>
  <c r="C27" i="21"/>
  <c r="D17" i="21"/>
  <c r="C17" i="21" s="1"/>
  <c r="C18" i="21"/>
  <c r="C35" i="21"/>
  <c r="D57" i="19"/>
  <c r="D56" i="19" s="1"/>
  <c r="C58" i="19"/>
  <c r="D95" i="19"/>
  <c r="C95" i="19" s="1"/>
  <c r="C96" i="19"/>
  <c r="C17" i="19"/>
  <c r="H39" i="19"/>
  <c r="G39" i="19" s="1"/>
  <c r="G40" i="19"/>
  <c r="L39" i="19"/>
  <c r="K39" i="19"/>
  <c r="K40" i="19"/>
  <c r="L52" i="19"/>
  <c r="K52" i="19"/>
  <c r="D53" i="19"/>
  <c r="F59" i="19"/>
  <c r="F56" i="19" s="1"/>
  <c r="C60" i="19"/>
  <c r="L57" i="19"/>
  <c r="L56" i="19" s="1"/>
  <c r="K56" i="19" s="1"/>
  <c r="K58" i="19"/>
  <c r="I61" i="19"/>
  <c r="N61" i="19"/>
  <c r="K62" i="19"/>
  <c r="C70" i="19"/>
  <c r="D67" i="19"/>
  <c r="N67" i="19"/>
  <c r="K67" i="19"/>
  <c r="M73" i="19"/>
  <c r="M72" i="19" s="1"/>
  <c r="E84" i="19"/>
  <c r="C44" i="21"/>
  <c r="K35" i="19"/>
  <c r="L31" i="19"/>
  <c r="H61" i="19"/>
  <c r="G61" i="19" s="1"/>
  <c r="G62" i="19"/>
  <c r="L61" i="19"/>
  <c r="K61" i="19"/>
  <c r="E78" i="19"/>
  <c r="M84" i="19"/>
  <c r="C57" i="19"/>
  <c r="D16" i="21"/>
  <c r="C16" i="21" s="1"/>
  <c r="C20" i="21"/>
  <c r="D19" i="21"/>
  <c r="C19" i="21"/>
  <c r="D45" i="19"/>
  <c r="C46" i="19"/>
  <c r="C38" i="21"/>
  <c r="L49" i="19"/>
  <c r="K49" i="19" s="1"/>
  <c r="K31" i="19"/>
  <c r="K57" i="19"/>
  <c r="D52" i="19"/>
  <c r="C52" i="19" s="1"/>
  <c r="C53" i="19"/>
  <c r="C37" i="19"/>
  <c r="D36" i="19"/>
  <c r="C36" i="19"/>
  <c r="C20" i="19"/>
  <c r="L44" i="19"/>
  <c r="K44" i="19"/>
  <c r="K45" i="19"/>
  <c r="D49" i="19"/>
  <c r="C49" i="19" s="1"/>
  <c r="C45" i="19"/>
  <c r="L72" i="19" l="1"/>
  <c r="K72" i="19" s="1"/>
  <c r="D72" i="19"/>
  <c r="C72" i="19" s="1"/>
  <c r="C10" i="20"/>
  <c r="C9" i="20" s="1"/>
  <c r="C25" i="20" s="1"/>
  <c r="C56" i="19"/>
  <c r="C37" i="21"/>
  <c r="D46" i="21"/>
  <c r="C46" i="21" s="1"/>
  <c r="C66" i="19"/>
  <c r="D64" i="19"/>
  <c r="C64" i="19" s="1"/>
  <c r="C105" i="19"/>
  <c r="L13" i="19"/>
  <c r="C99" i="19"/>
  <c r="K110" i="19"/>
  <c r="C89" i="19"/>
  <c r="C112" i="19"/>
  <c r="D111" i="19"/>
  <c r="G36" i="19"/>
  <c r="C59" i="19"/>
  <c r="C67" i="19"/>
  <c r="E44" i="19"/>
  <c r="F13" i="19"/>
  <c r="C69" i="19"/>
  <c r="F87" i="19"/>
  <c r="C88" i="19"/>
  <c r="G110" i="19"/>
  <c r="H13" i="19"/>
  <c r="G14" i="19"/>
  <c r="K101" i="19"/>
  <c r="C103" i="19"/>
  <c r="D102" i="19"/>
  <c r="F81" i="19"/>
  <c r="C83" i="19"/>
  <c r="F46" i="21"/>
  <c r="C25" i="21"/>
  <c r="D61" i="19"/>
  <c r="C61" i="19" s="1"/>
  <c r="C32" i="21"/>
  <c r="C38" i="19"/>
  <c r="G111" i="19"/>
  <c r="K104" i="19"/>
  <c r="D14" i="19"/>
  <c r="C15" i="19"/>
  <c r="C108" i="19"/>
  <c r="C68" i="19"/>
  <c r="C23" i="21"/>
  <c r="D47" i="19"/>
  <c r="C71" i="19"/>
  <c r="J84" i="19"/>
  <c r="J113" i="19" s="1"/>
  <c r="C23" i="19"/>
  <c r="E41" i="19"/>
  <c r="E40" i="19" s="1"/>
  <c r="C55" i="19"/>
  <c r="E43" i="19"/>
  <c r="E42" i="19" s="1"/>
  <c r="D13" i="19" l="1"/>
  <c r="C14" i="19"/>
  <c r="F78" i="19"/>
  <c r="C78" i="19" s="1"/>
  <c r="C81" i="19"/>
  <c r="C87" i="19"/>
  <c r="F84" i="19"/>
  <c r="C84" i="19" s="1"/>
  <c r="G84" i="19"/>
  <c r="D110" i="19"/>
  <c r="C110" i="19" s="1"/>
  <c r="C111" i="19"/>
  <c r="D101" i="19"/>
  <c r="C101" i="19" s="1"/>
  <c r="C102" i="19"/>
  <c r="G13" i="19"/>
  <c r="H113" i="19"/>
  <c r="G113" i="19" s="1"/>
  <c r="L113" i="19"/>
  <c r="K113" i="19" s="1"/>
  <c r="K13" i="19"/>
  <c r="E39" i="19"/>
  <c r="E113" i="19" s="1"/>
  <c r="C47" i="19"/>
  <c r="D44" i="19"/>
  <c r="C44" i="19" s="1"/>
  <c r="F113" i="19"/>
  <c r="C13" i="19" l="1"/>
  <c r="D113" i="19"/>
  <c r="C113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Autorius</author>
  </authors>
  <commentList>
    <comment ref="N2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Autorius:</t>
        </r>
        <r>
          <rPr>
            <sz val="9"/>
            <color indexed="81"/>
            <rFont val="Tahoma"/>
            <charset val="1"/>
          </rPr>
          <t xml:space="preserve">
Interaktyviam žemėlapiui sukurti</t>
        </r>
      </text>
    </comment>
    <comment ref="L38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Autorius:</t>
        </r>
        <r>
          <rPr>
            <sz val="9"/>
            <color indexed="81"/>
            <rFont val="Tahoma"/>
            <charset val="1"/>
          </rPr>
          <t xml:space="preserve">
2000 Eur bibliotekai mikroautobusui įsigyti,
5935 Eur Skuodo seniūnijai: 2335 Eur raštvedės išeitinė kompensacija, 1500 Eur automobilio variklio remontas, 1600 Eur socialinio būsto remontas Mažųjų Rūšupių k., 500 Eur sodininkų bendrijos „Statybininkas“ vandentiekio sutvarkymui.</t>
        </r>
      </text>
    </comment>
    <comment ref="N91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Autorius:</t>
        </r>
        <r>
          <rPr>
            <sz val="9"/>
            <color indexed="81"/>
            <rFont val="Tahoma"/>
            <charset val="1"/>
          </rPr>
          <t xml:space="preserve">
Papildomos lėšos mikroautobusui įsigyti</t>
        </r>
      </text>
    </comment>
    <comment ref="N9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Švieslentei įsigyti</t>
        </r>
      </text>
    </comment>
    <comment ref="L10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Žaidimų aikšelei patikrinti, elektrai tvarkyti, gesintuvams patikrinti, pianinui derinti, kėdėms, spintoms ir muzikos instrumentui įsigyti.</t>
        </r>
      </text>
    </comment>
  </commentList>
</comments>
</file>

<file path=xl/sharedStrings.xml><?xml version="1.0" encoding="utf-8"?>
<sst xmlns="http://schemas.openxmlformats.org/spreadsheetml/2006/main" count="352" uniqueCount="216">
  <si>
    <t>Iš viso</t>
  </si>
  <si>
    <t>Iš jų:</t>
  </si>
  <si>
    <t>išlaidoms</t>
  </si>
  <si>
    <t>turtui įsigyti</t>
  </si>
  <si>
    <t>Savivaldybės administracija</t>
  </si>
  <si>
    <t>Ylakių gimnazija</t>
  </si>
  <si>
    <t>PATVIRTINTA</t>
  </si>
  <si>
    <t>Skuodo rajono savivaldybės tarybos</t>
  </si>
  <si>
    <t>Eil. Nr.</t>
  </si>
  <si>
    <t xml:space="preserve"> Asignavimų valdytojo ir programos pavadinimas</t>
  </si>
  <si>
    <t>iš viso</t>
  </si>
  <si>
    <t>iš jų darbo užmokes-čiui</t>
  </si>
  <si>
    <t>1.</t>
  </si>
  <si>
    <t>2.</t>
  </si>
  <si>
    <t>Ugdymo kokybės ir mokymosi aplinkos užtikrinimo programa Nr. 1</t>
  </si>
  <si>
    <t>Socialinės paramos ir sveikatos apsaugos paslaugų kokybės ir prieinamumo gerinimo programa Nr. 2</t>
  </si>
  <si>
    <t>Infrastruktūros ir investicijų plėtros programa Nr. 6</t>
  </si>
  <si>
    <t>3.</t>
  </si>
  <si>
    <t>4.</t>
  </si>
  <si>
    <t>5.</t>
  </si>
  <si>
    <t>______________________</t>
  </si>
  <si>
    <t>Nijolė Mackevičienė, (8 440)  455 54</t>
  </si>
  <si>
    <t>2.1.</t>
  </si>
  <si>
    <t>2.1.1.</t>
  </si>
  <si>
    <t>3.1.</t>
  </si>
  <si>
    <t>3.1.1.</t>
  </si>
  <si>
    <t>4.1.</t>
  </si>
  <si>
    <t>4.1.1.</t>
  </si>
  <si>
    <t>5.1.</t>
  </si>
  <si>
    <t>Eurais</t>
  </si>
  <si>
    <t>Ugdymo proceso organizavimas ir vykdymas pagrindinėse mokyklose ir progimnazijose</t>
  </si>
  <si>
    <t>Ugdymo proceso organizavimas ir vykdymas gimnazijose, vidurinio ugdymo mokyklose</t>
  </si>
  <si>
    <t>Mosėdžio gimnazija</t>
  </si>
  <si>
    <t>6.</t>
  </si>
  <si>
    <t>6.1.</t>
  </si>
  <si>
    <t>6.1.1.</t>
  </si>
  <si>
    <t>7.</t>
  </si>
  <si>
    <t>7.1.</t>
  </si>
  <si>
    <t>7.1.1.</t>
  </si>
  <si>
    <t>8.</t>
  </si>
  <si>
    <t>8.1.</t>
  </si>
  <si>
    <t>8.1.1.</t>
  </si>
  <si>
    <t>9.</t>
  </si>
  <si>
    <t>9.1.</t>
  </si>
  <si>
    <t>9.1.1.</t>
  </si>
  <si>
    <t>Skuodo Pranciškaus Žadeikio gimnazija</t>
  </si>
  <si>
    <t>Mokinio krepšelio lėšų rezervas</t>
  </si>
  <si>
    <t>Savivaldybės valdymo ir pagrindinių funkcijų vykdymo programa Nr. 4</t>
  </si>
  <si>
    <t xml:space="preserve">Finansų skyrius (asignavimų valdytojas – Savivaldybės administracijos direktorius ) </t>
  </si>
  <si>
    <t>Skuodo Bartuvos progimnazija</t>
  </si>
  <si>
    <t>Komunalinio ūkio plėtra seniūnijose</t>
  </si>
  <si>
    <t>Skuodo miesto seniūnija</t>
  </si>
  <si>
    <t>1.2.</t>
  </si>
  <si>
    <t>1.2.1.</t>
  </si>
  <si>
    <t>1.3.</t>
  </si>
  <si>
    <t>1.3.1.</t>
  </si>
  <si>
    <t>1.3.2.</t>
  </si>
  <si>
    <t>1.3.3.</t>
  </si>
  <si>
    <t xml:space="preserve">SKUODO RAJONO SAVIVALDYBĖS 2018 METŲ BIUDŽETO ASIGNAVIMŲ TIKSLINIMAS </t>
  </si>
  <si>
    <t>SKUODO RAJONO SAVIVALDYBĖS 2018 METŲ BIUDŽETO PAJAMŲ TIKSLINIMAS</t>
  </si>
  <si>
    <t>Klasifikacijos kodas</t>
  </si>
  <si>
    <t>Pavadinimas</t>
  </si>
  <si>
    <t>Suma</t>
  </si>
  <si>
    <t xml:space="preserve">Dotacijos </t>
  </si>
  <si>
    <t>1.3.4.</t>
  </si>
  <si>
    <t>Dotacijos iš kitų valdžios sektoriaus subjektų</t>
  </si>
  <si>
    <t>1.3.4.1.</t>
  </si>
  <si>
    <t xml:space="preserve">Dotacijos iš kitų valdžios sektoriaus subjektų einamiesiems tikslams </t>
  </si>
  <si>
    <t>1.3.4.1.1.1.</t>
  </si>
  <si>
    <t xml:space="preserve">Speciali tikslinė dotacija savivaldybėms einamiesiems tikslams – iš viso </t>
  </si>
  <si>
    <t>1.3.4.1.1.1.A.</t>
  </si>
  <si>
    <t>Valstybinėms (valstybės perduotoms savivaldybėms) funkcijoms atlikti iš viso, iš jų</t>
  </si>
  <si>
    <t>Iš viso pajamų</t>
  </si>
  <si>
    <t>____________________________</t>
  </si>
  <si>
    <t>Nijolė Mackevičienė, (8 440)  45 554</t>
  </si>
  <si>
    <t>Skuodo socialinių paslaugų šeimai centras</t>
  </si>
  <si>
    <t>Skuodo socialinių paslaugų šeimai centro veiklos užtikrinimas</t>
  </si>
  <si>
    <t>Asignavimai savarankiškoms funkcijoms vykdyti</t>
  </si>
  <si>
    <t>1.2.2.</t>
  </si>
  <si>
    <t>10.</t>
  </si>
  <si>
    <t>10.1.</t>
  </si>
  <si>
    <t>10.1.1.</t>
  </si>
  <si>
    <t>11.</t>
  </si>
  <si>
    <t>11.1.</t>
  </si>
  <si>
    <t>11.1.1.</t>
  </si>
  <si>
    <t>12.</t>
  </si>
  <si>
    <t>12.1.</t>
  </si>
  <si>
    <t>12.1.1.</t>
  </si>
  <si>
    <t>ES struktūrinių fondų ir kitų finansavimo šaltinių projektų vykdymas</t>
  </si>
  <si>
    <t>Kultūros ir turizmo, sporto, jaunimo ir bendruomenių veiklos aktyvinimo programa Nr. 3</t>
  </si>
  <si>
    <t>Savivaldybės administracijos veiklos užtikrinimas</t>
  </si>
  <si>
    <t>Žemės ūkio funkcijų vykdymas administracijoje ir seniūnijose</t>
  </si>
  <si>
    <t>Klaipėdos regiono pasiekiamumo didinimas</t>
  </si>
  <si>
    <t>Valstybės biudžeto specialios tikslinės dotacijos, Europos Sąjungos finansinės paramos lėšos, bendrojo finansavimo lėšos</t>
  </si>
  <si>
    <t xml:space="preserve">Mosėdžio seniūnija </t>
  </si>
  <si>
    <t xml:space="preserve">Šačių seniūnija </t>
  </si>
  <si>
    <t>Socialinių išmokų ir kompensacijų skyrimas ir mokėjimas</t>
  </si>
  <si>
    <t>Skuodo rajono savivaldybės R. Granausko viešoji biblioteka</t>
  </si>
  <si>
    <t>Skuodo rajono savivaldybės R. Granausko viešosios bibliotekos veiklos  užtikrinimas</t>
  </si>
  <si>
    <t>1.1.</t>
  </si>
  <si>
    <t>1.1.1.</t>
  </si>
  <si>
    <t>1.1.2.</t>
  </si>
  <si>
    <t>1.1.4.</t>
  </si>
  <si>
    <t>1.3.5.</t>
  </si>
  <si>
    <t>1.3.6.</t>
  </si>
  <si>
    <t>1.4.</t>
  </si>
  <si>
    <t>1.4.1.</t>
  </si>
  <si>
    <t>13.</t>
  </si>
  <si>
    <t>13.1.</t>
  </si>
  <si>
    <t>13.1.1.</t>
  </si>
  <si>
    <t>1.1.5.</t>
  </si>
  <si>
    <t>5.1.1.</t>
  </si>
  <si>
    <t>Gatvių apšvietimo užtikrinimas seniūnijose</t>
  </si>
  <si>
    <t>Ylakių vaikų lopšelis-darželis</t>
  </si>
  <si>
    <t>Socialinėms išmokoms ir kompensacijoms skaičiuoti ir mokėti</t>
  </si>
  <si>
    <t>Socialinėms paslaugoms</t>
  </si>
  <si>
    <t>1.3.4.1.1.5.</t>
  </si>
  <si>
    <t>Kitos dotacijos einamiesiems tikslams, iš jų:</t>
  </si>
  <si>
    <t>Mokytojų, dirbančių pagal neformaliojo vaikų švietimo (išskyrus ikimokyklinio ir priešmokyklinio ugdymo) programas savivaldybių mokyklose, kurios yra priskirtos Lietuvos Respublikos švietimo įstatymo 41 straipsnio 13 dalies 2 punkte nurodytoms mokyklų grupėms ir kurių teisinė forma yra biudžetinė įstaiga, darbo apmokėjimui 2018 metais</t>
  </si>
  <si>
    <t>1.3.4.2.</t>
  </si>
  <si>
    <t>Dotacijos iš kitų valdžios sektoriaus subjektų turtui įsigyti</t>
  </si>
  <si>
    <t>1.3.4.2.1.4.</t>
  </si>
  <si>
    <t>Dotacija savivaldybėms iš Europos Sąjungos, kitos tarptautinės finansinės paramos ir bendrojo finansavimo lėšų turtui įsigyti, iš jų:</t>
  </si>
  <si>
    <t>Skuodo miesto Šatrijos, Vaižganto, Birutės gatvių rekonstravimas</t>
  </si>
  <si>
    <t>Infrastruktūros plėtra Ylakių miestelyje ir Stripinių kaime</t>
  </si>
  <si>
    <t xml:space="preserve">Kitos pajamos </t>
  </si>
  <si>
    <t>1.4.2.</t>
  </si>
  <si>
    <t>Pajamos už prekes ir paslaugas</t>
  </si>
  <si>
    <t>1.4.2.1.4.1.</t>
  </si>
  <si>
    <t>Įmokos už išlaikymą švietimo, socialinės apsaugos ir kitose įstaigose</t>
  </si>
  <si>
    <t>Direktoriaus rezervas</t>
  </si>
  <si>
    <t>Socialinių išmokų ir kompensacijų skaičiavimo ir mokėjimo administravimo išlaidų finansavimas</t>
  </si>
  <si>
    <t xml:space="preserve"> Asignavimų valdytojo ir programos (priemonės) pavadinimas</t>
  </si>
  <si>
    <t xml:space="preserve">Finansų skyrius (asignavimų valdytojas - Savivaldybės administracijos direktorius) </t>
  </si>
  <si>
    <t>Skuodo vaikų lopšelis-darželis</t>
  </si>
  <si>
    <t>Ugdymo proceso organizavimas ir vykdymas lopšeliuose-darželiuose</t>
  </si>
  <si>
    <t>Mosėdžio vaikų lopšelis-darželis</t>
  </si>
  <si>
    <t>Aleksandrijos pagrindinė mokykla</t>
  </si>
  <si>
    <t>Lenkimų Simono Daukanto mokykla-daugiafunkcis centras</t>
  </si>
  <si>
    <t>Barstyčių pagrindinė mokykla</t>
  </si>
  <si>
    <t>MOKINIO KREPŠELIO LĖŠŲ REZERVO IR MOKYMO LĖŠŲ PASKIRSTYMAS</t>
  </si>
  <si>
    <t>Skuodo meno mokykla</t>
  </si>
  <si>
    <t>Skuodo meno mokyklos veiklos organizavimo užtikrinimas</t>
  </si>
  <si>
    <t>Projekto „Skuodo miesto Šatrijos, Vaižganto, Birutės gatvių rekonstravimas“ įgyvendinimas</t>
  </si>
  <si>
    <t>Projekto „Infrastruktūros plėtra Ylakių miestelyje ir Stripinių kaime“ įgyvendinimas</t>
  </si>
  <si>
    <t>1.4.3.</t>
  </si>
  <si>
    <t>1.4.4.</t>
  </si>
  <si>
    <t>Civilinės saugos organizavimas</t>
  </si>
  <si>
    <t>Archyvinių dokumentų tvarkymas</t>
  </si>
  <si>
    <t>Kultūros paveldo objektų tvarkymas</t>
  </si>
  <si>
    <t>Turizmo skatinimo priemonių įgyvendinimas</t>
  </si>
  <si>
    <t>Religinių bendruomenių iniciatyvų dalinis finansavimas</t>
  </si>
  <si>
    <t>1.2.3.</t>
  </si>
  <si>
    <t>Laidojimo pašalpos mokėjimas</t>
  </si>
  <si>
    <t>GMP rėmimo programa</t>
  </si>
  <si>
    <t>Medicinos prieinamumo paslaugų didinimas</t>
  </si>
  <si>
    <t>Būsto ir aplinkos pritaikymo neįgaliesiems kompensavimas</t>
  </si>
  <si>
    <t>1.1.3.</t>
  </si>
  <si>
    <t xml:space="preserve">Aleksandrijos seniūnija </t>
  </si>
  <si>
    <t>Seniūnijų veiklos užtikrinimas</t>
  </si>
  <si>
    <t xml:space="preserve">Barstyčių seniūnija </t>
  </si>
  <si>
    <t xml:space="preserve">Ylakių seniūnija </t>
  </si>
  <si>
    <t>Seniūnijų patalpose esančių bibliotekų išlaikymas</t>
  </si>
  <si>
    <t xml:space="preserve">Lenkimų seniūnija </t>
  </si>
  <si>
    <t xml:space="preserve">Notėnų seniūnija </t>
  </si>
  <si>
    <t xml:space="preserve">Skuodo seniūnija </t>
  </si>
  <si>
    <t>Skuodo rajono savivaldybės kūno kultūros ir sporto centras</t>
  </si>
  <si>
    <t>Skuodo rajono savivaldybės kūno kultūros ir sporto centro organizuojami renginiai</t>
  </si>
  <si>
    <t>3.2.</t>
  </si>
  <si>
    <t>3.2.1.</t>
  </si>
  <si>
    <t>4.2.</t>
  </si>
  <si>
    <t>4.2.1.</t>
  </si>
  <si>
    <t>5.2.</t>
  </si>
  <si>
    <t>5.2.1.</t>
  </si>
  <si>
    <t>5.3.</t>
  </si>
  <si>
    <t>5.3.1.</t>
  </si>
  <si>
    <t>6.2.</t>
  </si>
  <si>
    <t>6.2.1.</t>
  </si>
  <si>
    <t>7.2.</t>
  </si>
  <si>
    <t>7.2.1.</t>
  </si>
  <si>
    <t>7.2.2.</t>
  </si>
  <si>
    <t>8.2.</t>
  </si>
  <si>
    <t>8.2.1.</t>
  </si>
  <si>
    <t>9.2.</t>
  </si>
  <si>
    <t>9.2.1.</t>
  </si>
  <si>
    <t>9.2.2.</t>
  </si>
  <si>
    <t>10.2.</t>
  </si>
  <si>
    <t>10.2.1.</t>
  </si>
  <si>
    <t>10.2.2.</t>
  </si>
  <si>
    <t>11.2.</t>
  </si>
  <si>
    <t>11.2.1.</t>
  </si>
  <si>
    <t>14.</t>
  </si>
  <si>
    <t>14.1.</t>
  </si>
  <si>
    <t>14.1.1.</t>
  </si>
  <si>
    <t>15.</t>
  </si>
  <si>
    <t>15.1.</t>
  </si>
  <si>
    <t>15.1.1.</t>
  </si>
  <si>
    <t>16.</t>
  </si>
  <si>
    <t>16.1.</t>
  </si>
  <si>
    <t>16.1.1.</t>
  </si>
  <si>
    <t>17.</t>
  </si>
  <si>
    <t>17.1.</t>
  </si>
  <si>
    <t>17.1.1.</t>
  </si>
  <si>
    <t>18.</t>
  </si>
  <si>
    <t>18.1.</t>
  </si>
  <si>
    <t>18.1.1.</t>
  </si>
  <si>
    <t>19.</t>
  </si>
  <si>
    <t>19.1.</t>
  </si>
  <si>
    <t>19.1.1.</t>
  </si>
  <si>
    <t>Projekto „Skuodo miesto parko sutvarkymas“ įgyvendinimas</t>
  </si>
  <si>
    <t>2018 m. lapkričio 20 d. sprendimu Nr.T10-227/T9-</t>
  </si>
  <si>
    <t xml:space="preserve">                                                                      2018 m. lapkričio 20 d. sprendimu Nr. T10-227/T9-</t>
  </si>
  <si>
    <t xml:space="preserve">                                                 Skuodo rajono savivaldybės tarybos</t>
  </si>
  <si>
    <t xml:space="preserve">             PATVIRTINTA</t>
  </si>
  <si>
    <r>
      <rPr>
        <b/>
        <sz val="12"/>
        <rFont val="Times New Roman"/>
        <family val="1"/>
        <charset val="186"/>
      </rPr>
      <t>Alternatyvus projektas</t>
    </r>
    <r>
      <rPr>
        <sz val="10"/>
        <rFont val="Times New Roman"/>
        <family val="1"/>
        <charset val="186"/>
      </rPr>
      <t xml:space="preserve"> </t>
    </r>
  </si>
  <si>
    <t>2018 m. lapkričio 27 d. sprendimu Nr.T10-227/T9-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</si>
</sst>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152">
    <xf numFmtId="0" fontId="0" fillId="0" borderId="0" xfId="0"/>
    <xf numFmtId="0" fontId="3" fillId="0" borderId="1" xfId="3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49" fontId="2" fillId="0" borderId="1" xfId="3" applyNumberFormat="1" applyFont="1" applyBorder="1" applyAlignment="1">
      <alignment horizontal="center"/>
    </xf>
    <xf numFmtId="49" fontId="2" fillId="2" borderId="1" xfId="3" applyNumberFormat="1" applyFont="1" applyFill="1" applyBorder="1" applyAlignment="1">
      <alignment horizontal="center"/>
    </xf>
    <xf numFmtId="1" fontId="3" fillId="0" borderId="1" xfId="3" applyNumberFormat="1" applyFont="1" applyBorder="1" applyAlignment="1">
      <alignment horizontal="center"/>
    </xf>
    <xf numFmtId="1" fontId="2" fillId="0" borderId="1" xfId="3" applyNumberFormat="1" applyFont="1" applyBorder="1" applyAlignment="1">
      <alignment horizontal="center"/>
    </xf>
    <xf numFmtId="0" fontId="2" fillId="0" borderId="0" xfId="4" applyFont="1"/>
    <xf numFmtId="0" fontId="5" fillId="0" borderId="0" xfId="4" applyFont="1"/>
    <xf numFmtId="0" fontId="5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0" fontId="3" fillId="0" borderId="0" xfId="4" applyFont="1" applyAlignment="1">
      <alignment horizontal="center" wrapText="1"/>
    </xf>
    <xf numFmtId="0" fontId="3" fillId="0" borderId="0" xfId="4" applyFont="1" applyAlignment="1">
      <alignment horizontal="center"/>
    </xf>
    <xf numFmtId="0" fontId="2" fillId="0" borderId="2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/>
    </xf>
    <xf numFmtId="49" fontId="2" fillId="0" borderId="3" xfId="4" applyNumberFormat="1" applyFont="1" applyBorder="1" applyAlignment="1">
      <alignment horizontal="center"/>
    </xf>
    <xf numFmtId="0" fontId="3" fillId="0" borderId="0" xfId="4" applyFont="1" applyBorder="1"/>
    <xf numFmtId="164" fontId="3" fillId="0" borderId="0" xfId="4" applyNumberFormat="1" applyFont="1" applyBorder="1"/>
    <xf numFmtId="0" fontId="2" fillId="0" borderId="4" xfId="3" applyFont="1" applyBorder="1" applyAlignment="1">
      <alignment wrapText="1"/>
    </xf>
    <xf numFmtId="0" fontId="3" fillId="0" borderId="4" xfId="3" applyFont="1" applyBorder="1"/>
    <xf numFmtId="0" fontId="4" fillId="0" borderId="4" xfId="3" applyFont="1" applyBorder="1" applyAlignment="1">
      <alignment wrapText="1"/>
    </xf>
    <xf numFmtId="0" fontId="2" fillId="2" borderId="4" xfId="3" applyFont="1" applyFill="1" applyBorder="1" applyAlignment="1">
      <alignment wrapText="1"/>
    </xf>
    <xf numFmtId="0" fontId="3" fillId="0" borderId="4" xfId="3" applyFont="1" applyBorder="1" applyAlignment="1">
      <alignment wrapText="1"/>
    </xf>
    <xf numFmtId="0" fontId="2" fillId="0" borderId="1" xfId="3" applyFont="1" applyBorder="1" applyAlignment="1">
      <alignment horizontal="center"/>
    </xf>
    <xf numFmtId="0" fontId="2" fillId="2" borderId="4" xfId="3" applyFont="1" applyFill="1" applyBorder="1"/>
    <xf numFmtId="14" fontId="3" fillId="0" borderId="1" xfId="3" quotePrefix="1" applyNumberFormat="1" applyFont="1" applyBorder="1" applyAlignment="1">
      <alignment horizontal="center"/>
    </xf>
    <xf numFmtId="49" fontId="3" fillId="2" borderId="1" xfId="3" applyNumberFormat="1" applyFont="1" applyFill="1" applyBorder="1" applyAlignment="1">
      <alignment horizontal="center"/>
    </xf>
    <xf numFmtId="1" fontId="8" fillId="0" borderId="1" xfId="3" applyNumberFormat="1" applyFont="1" applyBorder="1" applyAlignment="1">
      <alignment horizontal="center"/>
    </xf>
    <xf numFmtId="1" fontId="3" fillId="2" borderId="1" xfId="3" applyNumberFormat="1" applyFont="1" applyFill="1" applyBorder="1" applyAlignment="1">
      <alignment horizontal="center"/>
    </xf>
    <xf numFmtId="1" fontId="2" fillId="2" borderId="1" xfId="3" applyNumberFormat="1" applyFont="1" applyFill="1" applyBorder="1" applyAlignment="1">
      <alignment horizontal="center" wrapText="1"/>
    </xf>
    <xf numFmtId="1" fontId="2" fillId="2" borderId="1" xfId="3" applyNumberFormat="1" applyFont="1" applyFill="1" applyBorder="1" applyAlignment="1">
      <alignment horizontal="center"/>
    </xf>
    <xf numFmtId="1" fontId="8" fillId="2" borderId="1" xfId="3" applyNumberFormat="1" applyFont="1" applyFill="1" applyBorder="1" applyAlignment="1">
      <alignment horizontal="center"/>
    </xf>
    <xf numFmtId="0" fontId="2" fillId="0" borderId="4" xfId="3" applyFont="1" applyBorder="1"/>
    <xf numFmtId="0" fontId="2" fillId="0" borderId="1" xfId="4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/>
    </xf>
    <xf numFmtId="1" fontId="9" fillId="2" borderId="1" xfId="3" applyNumberFormat="1" applyFont="1" applyFill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1" fontId="4" fillId="0" borderId="2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1" fontId="9" fillId="2" borderId="1" xfId="0" applyNumberFormat="1" applyFont="1" applyFill="1" applyBorder="1"/>
    <xf numFmtId="0" fontId="9" fillId="0" borderId="1" xfId="0" applyFont="1" applyBorder="1" applyAlignment="1">
      <alignment wrapText="1"/>
    </xf>
    <xf numFmtId="1" fontId="10" fillId="0" borderId="1" xfId="0" applyNumberFormat="1" applyFont="1" applyBorder="1"/>
    <xf numFmtId="0" fontId="7" fillId="0" borderId="1" xfId="0" applyFont="1" applyBorder="1"/>
    <xf numFmtId="0" fontId="4" fillId="0" borderId="1" xfId="0" applyFont="1" applyBorder="1" applyAlignment="1">
      <alignment wrapText="1"/>
    </xf>
    <xf numFmtId="1" fontId="7" fillId="0" borderId="1" xfId="0" applyNumberFormat="1" applyFont="1" applyBorder="1"/>
    <xf numFmtId="1" fontId="11" fillId="0" borderId="1" xfId="0" applyNumberFormat="1" applyFont="1" applyBorder="1"/>
    <xf numFmtId="0" fontId="7" fillId="0" borderId="3" xfId="0" applyFont="1" applyBorder="1"/>
    <xf numFmtId="0" fontId="4" fillId="0" borderId="5" xfId="0" applyFont="1" applyBorder="1"/>
    <xf numFmtId="1" fontId="4" fillId="0" borderId="6" xfId="0" applyNumberFormat="1" applyFont="1" applyBorder="1"/>
    <xf numFmtId="0" fontId="7" fillId="0" borderId="0" xfId="0" applyFont="1" applyBorder="1" applyAlignment="1">
      <alignment horizontal="center"/>
    </xf>
    <xf numFmtId="1" fontId="7" fillId="0" borderId="0" xfId="0" applyNumberFormat="1" applyFont="1"/>
    <xf numFmtId="0" fontId="3" fillId="2" borderId="4" xfId="3" applyFont="1" applyFill="1" applyBorder="1"/>
    <xf numFmtId="0" fontId="4" fillId="2" borderId="4" xfId="3" applyFont="1" applyFill="1" applyBorder="1" applyAlignment="1">
      <alignment wrapText="1"/>
    </xf>
    <xf numFmtId="0" fontId="2" fillId="0" borderId="1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left"/>
    </xf>
    <xf numFmtId="0" fontId="2" fillId="0" borderId="9" xfId="4" applyFont="1" applyBorder="1" applyAlignment="1">
      <alignment horizontal="center" vertical="center" wrapText="1"/>
    </xf>
    <xf numFmtId="0" fontId="2" fillId="0" borderId="10" xfId="4" applyFont="1" applyBorder="1" applyAlignment="1">
      <alignment horizontal="center" vertical="center" wrapText="1"/>
    </xf>
    <xf numFmtId="1" fontId="3" fillId="0" borderId="11" xfId="3" applyNumberFormat="1" applyFont="1" applyBorder="1" applyAlignment="1">
      <alignment horizontal="center" wrapText="1"/>
    </xf>
    <xf numFmtId="1" fontId="3" fillId="0" borderId="12" xfId="3" applyNumberFormat="1" applyFont="1" applyBorder="1" applyAlignment="1">
      <alignment horizontal="center"/>
    </xf>
    <xf numFmtId="1" fontId="2" fillId="0" borderId="11" xfId="3" applyNumberFormat="1" applyFont="1" applyBorder="1" applyAlignment="1">
      <alignment horizontal="center" wrapText="1"/>
    </xf>
    <xf numFmtId="1" fontId="8" fillId="0" borderId="12" xfId="3" applyNumberFormat="1" applyFont="1" applyBorder="1" applyAlignment="1">
      <alignment horizontal="center"/>
    </xf>
    <xf numFmtId="1" fontId="2" fillId="0" borderId="12" xfId="3" applyNumberFormat="1" applyFont="1" applyBorder="1" applyAlignment="1">
      <alignment horizontal="center"/>
    </xf>
    <xf numFmtId="1" fontId="3" fillId="0" borderId="13" xfId="3" applyNumberFormat="1" applyFont="1" applyBorder="1" applyAlignment="1">
      <alignment horizontal="center" wrapText="1"/>
    </xf>
    <xf numFmtId="1" fontId="2" fillId="0" borderId="13" xfId="3" applyNumberFormat="1" applyFont="1" applyBorder="1" applyAlignment="1">
      <alignment horizontal="center" wrapText="1"/>
    </xf>
    <xf numFmtId="1" fontId="3" fillId="2" borderId="12" xfId="3" applyNumberFormat="1" applyFont="1" applyFill="1" applyBorder="1" applyAlignment="1">
      <alignment horizontal="center"/>
    </xf>
    <xf numFmtId="1" fontId="2" fillId="2" borderId="12" xfId="3" applyNumberFormat="1" applyFont="1" applyFill="1" applyBorder="1" applyAlignment="1">
      <alignment horizontal="center" wrapText="1"/>
    </xf>
    <xf numFmtId="1" fontId="9" fillId="2" borderId="12" xfId="3" applyNumberFormat="1" applyFont="1" applyFill="1" applyBorder="1" applyAlignment="1">
      <alignment horizontal="center"/>
    </xf>
    <xf numFmtId="1" fontId="3" fillId="0" borderId="3" xfId="4" applyNumberFormat="1" applyFont="1" applyBorder="1" applyAlignment="1">
      <alignment horizontal="center" wrapText="1"/>
    </xf>
    <xf numFmtId="0" fontId="2" fillId="2" borderId="1" xfId="2" applyFont="1" applyFill="1" applyBorder="1" applyAlignment="1">
      <alignment wrapText="1"/>
    </xf>
    <xf numFmtId="1" fontId="9" fillId="0" borderId="11" xfId="3" applyNumberFormat="1" applyFont="1" applyBorder="1" applyAlignment="1">
      <alignment horizontal="center" wrapText="1"/>
    </xf>
    <xf numFmtId="1" fontId="9" fillId="0" borderId="1" xfId="3" applyNumberFormat="1" applyFont="1" applyBorder="1" applyAlignment="1">
      <alignment horizontal="center"/>
    </xf>
    <xf numFmtId="1" fontId="9" fillId="0" borderId="12" xfId="3" applyNumberFormat="1" applyFont="1" applyBorder="1" applyAlignment="1">
      <alignment horizontal="center"/>
    </xf>
    <xf numFmtId="1" fontId="3" fillId="2" borderId="4" xfId="3" applyNumberFormat="1" applyFont="1" applyFill="1" applyBorder="1" applyAlignment="1">
      <alignment horizontal="center"/>
    </xf>
    <xf numFmtId="1" fontId="8" fillId="2" borderId="12" xfId="3" applyNumberFormat="1" applyFont="1" applyFill="1" applyBorder="1" applyAlignment="1">
      <alignment horizontal="center"/>
    </xf>
    <xf numFmtId="49" fontId="8" fillId="2" borderId="1" xfId="3" applyNumberFormat="1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1" fontId="11" fillId="0" borderId="14" xfId="0" applyNumberFormat="1" applyFont="1" applyBorder="1"/>
    <xf numFmtId="0" fontId="11" fillId="0" borderId="15" xfId="0" applyFont="1" applyBorder="1" applyAlignment="1">
      <alignment wrapText="1"/>
    </xf>
    <xf numFmtId="0" fontId="7" fillId="0" borderId="14" xfId="0" applyFont="1" applyBorder="1"/>
    <xf numFmtId="0" fontId="7" fillId="0" borderId="14" xfId="0" applyFont="1" applyBorder="1" applyAlignment="1">
      <alignment wrapText="1"/>
    </xf>
    <xf numFmtId="1" fontId="2" fillId="3" borderId="1" xfId="3" applyNumberFormat="1" applyFont="1" applyFill="1" applyBorder="1" applyAlignment="1">
      <alignment horizontal="center"/>
    </xf>
    <xf numFmtId="0" fontId="2" fillId="0" borderId="0" xfId="3" applyFont="1"/>
    <xf numFmtId="0" fontId="5" fillId="0" borderId="0" xfId="3" applyFont="1"/>
    <xf numFmtId="0" fontId="5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0" fontId="2" fillId="0" borderId="1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wrapText="1"/>
    </xf>
    <xf numFmtId="14" fontId="2" fillId="0" borderId="1" xfId="3" quotePrefix="1" applyNumberFormat="1" applyFont="1" applyBorder="1" applyAlignment="1">
      <alignment horizontal="center"/>
    </xf>
    <xf numFmtId="1" fontId="2" fillId="0" borderId="1" xfId="3" applyNumberFormat="1" applyFont="1" applyBorder="1" applyAlignment="1">
      <alignment horizontal="center" wrapText="1"/>
    </xf>
    <xf numFmtId="0" fontId="3" fillId="0" borderId="1" xfId="3" applyFont="1" applyBorder="1"/>
    <xf numFmtId="0" fontId="4" fillId="0" borderId="1" xfId="3" applyFont="1" applyBorder="1" applyAlignment="1">
      <alignment wrapText="1"/>
    </xf>
    <xf numFmtId="0" fontId="2" fillId="0" borderId="1" xfId="3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left"/>
    </xf>
    <xf numFmtId="0" fontId="2" fillId="0" borderId="0" xfId="3" applyFont="1" applyBorder="1" applyAlignment="1">
      <alignment horizontal="center"/>
    </xf>
    <xf numFmtId="0" fontId="3" fillId="0" borderId="0" xfId="3" applyFont="1" applyBorder="1"/>
    <xf numFmtId="164" fontId="3" fillId="0" borderId="0" xfId="3" applyNumberFormat="1" applyFont="1" applyBorder="1"/>
    <xf numFmtId="0" fontId="2" fillId="0" borderId="1" xfId="3" applyFont="1" applyBorder="1" applyAlignment="1">
      <alignment horizontal="center" vertical="center"/>
    </xf>
    <xf numFmtId="0" fontId="2" fillId="0" borderId="4" xfId="3" applyFont="1" applyBorder="1" applyAlignment="1">
      <alignment horizontal="left" wrapText="1"/>
    </xf>
    <xf numFmtId="1" fontId="2" fillId="0" borderId="16" xfId="3" applyNumberFormat="1" applyFont="1" applyBorder="1" applyAlignment="1">
      <alignment horizontal="center" wrapText="1"/>
    </xf>
    <xf numFmtId="1" fontId="2" fillId="2" borderId="17" xfId="3" applyNumberFormat="1" applyFont="1" applyFill="1" applyBorder="1" applyAlignment="1">
      <alignment horizontal="center"/>
    </xf>
    <xf numFmtId="1" fontId="2" fillId="2" borderId="17" xfId="3" applyNumberFormat="1" applyFont="1" applyFill="1" applyBorder="1" applyAlignment="1">
      <alignment horizontal="center" wrapText="1"/>
    </xf>
    <xf numFmtId="1" fontId="2" fillId="2" borderId="18" xfId="3" applyNumberFormat="1" applyFont="1" applyFill="1" applyBorder="1" applyAlignment="1">
      <alignment horizontal="center" wrapText="1"/>
    </xf>
    <xf numFmtId="1" fontId="3" fillId="3" borderId="5" xfId="4" applyNumberFormat="1" applyFont="1" applyFill="1" applyBorder="1" applyAlignment="1">
      <alignment horizontal="center"/>
    </xf>
    <xf numFmtId="1" fontId="3" fillId="3" borderId="6" xfId="4" applyNumberFormat="1" applyFont="1" applyFill="1" applyBorder="1" applyAlignment="1">
      <alignment horizontal="center"/>
    </xf>
    <xf numFmtId="49" fontId="8" fillId="0" borderId="1" xfId="3" applyNumberFormat="1" applyFont="1" applyBorder="1" applyAlignment="1">
      <alignment horizontal="center"/>
    </xf>
    <xf numFmtId="49" fontId="9" fillId="0" borderId="1" xfId="3" applyNumberFormat="1" applyFont="1" applyBorder="1" applyAlignment="1">
      <alignment horizontal="center"/>
    </xf>
    <xf numFmtId="0" fontId="20" fillId="0" borderId="0" xfId="4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20" fillId="0" borderId="0" xfId="4" applyFont="1" applyAlignment="1">
      <alignment horizontal="left"/>
    </xf>
    <xf numFmtId="0" fontId="2" fillId="0" borderId="20" xfId="4" applyFont="1" applyBorder="1" applyAlignment="1">
      <alignment horizontal="center" vertical="center" wrapText="1"/>
    </xf>
    <xf numFmtId="0" fontId="2" fillId="0" borderId="21" xfId="4" applyFont="1" applyBorder="1" applyAlignment="1">
      <alignment horizontal="center" vertical="center" wrapText="1"/>
    </xf>
    <xf numFmtId="0" fontId="2" fillId="0" borderId="22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23" xfId="4" applyFont="1" applyBorder="1" applyAlignment="1">
      <alignment horizontal="center" vertical="center" wrapText="1"/>
    </xf>
    <xf numFmtId="0" fontId="2" fillId="0" borderId="11" xfId="4" applyFont="1" applyBorder="1" applyAlignment="1">
      <alignment horizontal="center" vertical="center" wrapText="1"/>
    </xf>
    <xf numFmtId="0" fontId="2" fillId="0" borderId="24" xfId="4" applyFont="1" applyBorder="1" applyAlignment="1">
      <alignment horizontal="center" vertical="center" wrapText="1"/>
    </xf>
    <xf numFmtId="0" fontId="2" fillId="0" borderId="25" xfId="4" applyFont="1" applyBorder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2" fillId="0" borderId="26" xfId="4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19" fillId="0" borderId="0" xfId="3" applyFont="1" applyAlignment="1">
      <alignment horizont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0" xfId="4" applyFont="1" applyAlignment="1">
      <alignment horizontal="left"/>
    </xf>
    <xf numFmtId="49" fontId="2" fillId="4" borderId="1" xfId="3" applyNumberFormat="1" applyFont="1" applyFill="1" applyBorder="1" applyAlignment="1">
      <alignment horizontal="center"/>
    </xf>
    <xf numFmtId="0" fontId="2" fillId="4" borderId="4" xfId="3" applyFont="1" applyFill="1" applyBorder="1"/>
    <xf numFmtId="1" fontId="2" fillId="4" borderId="13" xfId="3" applyNumberFormat="1" applyFont="1" applyFill="1" applyBorder="1" applyAlignment="1">
      <alignment horizontal="center" wrapText="1"/>
    </xf>
    <xf numFmtId="1" fontId="8" fillId="4" borderId="1" xfId="3" applyNumberFormat="1" applyFont="1" applyFill="1" applyBorder="1" applyAlignment="1">
      <alignment horizontal="center"/>
    </xf>
    <xf numFmtId="1" fontId="2" fillId="4" borderId="1" xfId="3" applyNumberFormat="1" applyFont="1" applyFill="1" applyBorder="1" applyAlignment="1">
      <alignment horizontal="center"/>
    </xf>
    <xf numFmtId="1" fontId="2" fillId="4" borderId="1" xfId="3" applyNumberFormat="1" applyFont="1" applyFill="1" applyBorder="1" applyAlignment="1">
      <alignment horizontal="center" wrapText="1"/>
    </xf>
    <xf numFmtId="1" fontId="2" fillId="4" borderId="12" xfId="3" applyNumberFormat="1" applyFont="1" applyFill="1" applyBorder="1" applyAlignment="1">
      <alignment horizontal="center" wrapText="1"/>
    </xf>
    <xf numFmtId="14" fontId="8" fillId="4" borderId="1" xfId="3" quotePrefix="1" applyNumberFormat="1" applyFont="1" applyFill="1" applyBorder="1" applyAlignment="1">
      <alignment horizontal="center"/>
    </xf>
    <xf numFmtId="1" fontId="18" fillId="4" borderId="1" xfId="3" applyNumberFormat="1" applyFont="1" applyFill="1" applyBorder="1" applyAlignment="1">
      <alignment horizontal="center"/>
    </xf>
    <xf numFmtId="1" fontId="8" fillId="4" borderId="12" xfId="3" applyNumberFormat="1" applyFont="1" applyFill="1" applyBorder="1" applyAlignment="1">
      <alignment horizontal="center"/>
    </xf>
    <xf numFmtId="1" fontId="21" fillId="4" borderId="1" xfId="3" applyNumberFormat="1" applyFont="1" applyFill="1" applyBorder="1" applyAlignment="1">
      <alignment horizontal="center"/>
    </xf>
  </cellXfs>
  <cellStyles count="6">
    <cellStyle name="Įprastas" xfId="0" builtinId="0"/>
    <cellStyle name="Įprastas 2" xfId="1" xr:uid="{00000000-0005-0000-0000-000001000000}"/>
    <cellStyle name="Normal 2" xfId="2" xr:uid="{00000000-0005-0000-0000-000002000000}"/>
    <cellStyle name="Paprastas 2" xfId="3" xr:uid="{00000000-0005-0000-0000-000003000000}"/>
    <cellStyle name="Paprastas 2 2" xfId="4" xr:uid="{00000000-0005-0000-0000-000004000000}"/>
    <cellStyle name="Paprastas_11.29. MK rezervo perskirstymas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"/>
  <sheetViews>
    <sheetView zoomScaleNormal="100" workbookViewId="0">
      <selection sqref="A1:XFD1"/>
    </sheetView>
  </sheetViews>
  <sheetFormatPr defaultRowHeight="12.75" x14ac:dyDescent="0.2"/>
  <cols>
    <col min="1" max="1" width="11" style="37" customWidth="1"/>
    <col min="2" max="2" width="50.5703125" style="37" customWidth="1"/>
    <col min="3" max="3" width="17.85546875" style="37" customWidth="1"/>
    <col min="4" max="16384" width="9.140625" style="37"/>
  </cols>
  <sheetData>
    <row r="1" spans="1:3" x14ac:dyDescent="0.2">
      <c r="B1" s="121" t="s">
        <v>213</v>
      </c>
      <c r="C1" s="121"/>
    </row>
    <row r="2" spans="1:3" x14ac:dyDescent="0.2">
      <c r="B2" s="121" t="s">
        <v>212</v>
      </c>
      <c r="C2" s="121"/>
    </row>
    <row r="3" spans="1:3" x14ac:dyDescent="0.2">
      <c r="B3" s="121" t="s">
        <v>211</v>
      </c>
      <c r="C3" s="121"/>
    </row>
    <row r="4" spans="1:3" ht="9" customHeight="1" x14ac:dyDescent="0.2"/>
    <row r="5" spans="1:3" x14ac:dyDescent="0.2">
      <c r="A5" s="122" t="s">
        <v>59</v>
      </c>
      <c r="B5" s="122"/>
      <c r="C5" s="122"/>
    </row>
    <row r="6" spans="1:3" ht="6.75" customHeight="1" x14ac:dyDescent="0.2"/>
    <row r="7" spans="1:3" x14ac:dyDescent="0.2">
      <c r="C7" s="38" t="s">
        <v>29</v>
      </c>
    </row>
    <row r="8" spans="1:3" ht="25.5" x14ac:dyDescent="0.2">
      <c r="A8" s="39" t="s">
        <v>60</v>
      </c>
      <c r="B8" s="40" t="s">
        <v>61</v>
      </c>
      <c r="C8" s="40" t="s">
        <v>62</v>
      </c>
    </row>
    <row r="9" spans="1:3" x14ac:dyDescent="0.2">
      <c r="A9" s="41" t="s">
        <v>54</v>
      </c>
      <c r="B9" s="41" t="s">
        <v>63</v>
      </c>
      <c r="C9" s="42">
        <f>C10</f>
        <v>151750</v>
      </c>
    </row>
    <row r="10" spans="1:3" x14ac:dyDescent="0.2">
      <c r="A10" s="43" t="s">
        <v>64</v>
      </c>
      <c r="B10" s="43" t="s">
        <v>65</v>
      </c>
      <c r="C10" s="44">
        <f>C11+C18</f>
        <v>151750</v>
      </c>
    </row>
    <row r="11" spans="1:3" ht="25.5" x14ac:dyDescent="0.2">
      <c r="A11" s="45" t="s">
        <v>66</v>
      </c>
      <c r="B11" s="46" t="s">
        <v>67</v>
      </c>
      <c r="C11" s="47">
        <f>C12+C16</f>
        <v>10200</v>
      </c>
    </row>
    <row r="12" spans="1:3" ht="25.5" x14ac:dyDescent="0.2">
      <c r="A12" s="45" t="s">
        <v>68</v>
      </c>
      <c r="B12" s="48" t="s">
        <v>69</v>
      </c>
      <c r="C12" s="49">
        <f>C13</f>
        <v>4400</v>
      </c>
    </row>
    <row r="13" spans="1:3" ht="25.5" x14ac:dyDescent="0.2">
      <c r="A13" s="50" t="s">
        <v>70</v>
      </c>
      <c r="B13" s="51" t="s">
        <v>71</v>
      </c>
      <c r="C13" s="44">
        <f>C14+C15</f>
        <v>4400</v>
      </c>
    </row>
    <row r="14" spans="1:3" x14ac:dyDescent="0.2">
      <c r="A14" s="50"/>
      <c r="B14" s="77" t="s">
        <v>114</v>
      </c>
      <c r="C14" s="52">
        <v>-3000</v>
      </c>
    </row>
    <row r="15" spans="1:3" x14ac:dyDescent="0.2">
      <c r="A15" s="50"/>
      <c r="B15" s="77" t="s">
        <v>115</v>
      </c>
      <c r="C15" s="52">
        <v>7400</v>
      </c>
    </row>
    <row r="16" spans="1:3" x14ac:dyDescent="0.2">
      <c r="A16" s="45" t="s">
        <v>116</v>
      </c>
      <c r="B16" s="51" t="s">
        <v>117</v>
      </c>
      <c r="C16" s="49">
        <f>C17</f>
        <v>5800</v>
      </c>
    </row>
    <row r="17" spans="1:3" ht="76.5" x14ac:dyDescent="0.2">
      <c r="A17" s="45"/>
      <c r="B17" s="84" t="s">
        <v>118</v>
      </c>
      <c r="C17" s="53">
        <v>5800</v>
      </c>
    </row>
    <row r="18" spans="1:3" x14ac:dyDescent="0.2">
      <c r="A18" s="45" t="s">
        <v>119</v>
      </c>
      <c r="B18" s="46" t="s">
        <v>120</v>
      </c>
      <c r="C18" s="49">
        <f>C19</f>
        <v>141550</v>
      </c>
    </row>
    <row r="19" spans="1:3" ht="38.25" x14ac:dyDescent="0.2">
      <c r="A19" s="45" t="s">
        <v>121</v>
      </c>
      <c r="B19" s="46" t="s">
        <v>122</v>
      </c>
      <c r="C19" s="49">
        <f>C20+C21</f>
        <v>141550</v>
      </c>
    </row>
    <row r="20" spans="1:3" ht="13.5" customHeight="1" x14ac:dyDescent="0.2">
      <c r="A20" s="45"/>
      <c r="B20" s="86" t="s">
        <v>123</v>
      </c>
      <c r="C20" s="53">
        <v>6191</v>
      </c>
    </row>
    <row r="21" spans="1:3" x14ac:dyDescent="0.2">
      <c r="A21" s="45"/>
      <c r="B21" s="84" t="s">
        <v>124</v>
      </c>
      <c r="C21" s="53">
        <v>135359</v>
      </c>
    </row>
    <row r="22" spans="1:3" x14ac:dyDescent="0.2">
      <c r="A22" s="43" t="s">
        <v>105</v>
      </c>
      <c r="B22" s="43" t="s">
        <v>125</v>
      </c>
      <c r="C22" s="49">
        <f>C23</f>
        <v>15000</v>
      </c>
    </row>
    <row r="23" spans="1:3" x14ac:dyDescent="0.2">
      <c r="A23" s="43" t="s">
        <v>126</v>
      </c>
      <c r="B23" s="43" t="s">
        <v>127</v>
      </c>
      <c r="C23" s="49">
        <f>C24</f>
        <v>15000</v>
      </c>
    </row>
    <row r="24" spans="1:3" ht="26.25" thickBot="1" x14ac:dyDescent="0.25">
      <c r="A24" s="87" t="s">
        <v>128</v>
      </c>
      <c r="B24" s="88" t="s">
        <v>129</v>
      </c>
      <c r="C24" s="85">
        <v>15000</v>
      </c>
    </row>
    <row r="25" spans="1:3" ht="15" customHeight="1" thickBot="1" x14ac:dyDescent="0.25">
      <c r="A25" s="54"/>
      <c r="B25" s="55" t="s">
        <v>72</v>
      </c>
      <c r="C25" s="56">
        <f>C9+C22</f>
        <v>166750</v>
      </c>
    </row>
    <row r="26" spans="1:3" x14ac:dyDescent="0.2">
      <c r="A26" s="123" t="s">
        <v>73</v>
      </c>
      <c r="B26" s="123"/>
      <c r="C26" s="123"/>
    </row>
    <row r="27" spans="1:3" x14ac:dyDescent="0.2">
      <c r="A27" s="57"/>
      <c r="B27" s="57"/>
      <c r="C27" s="57"/>
    </row>
    <row r="28" spans="1:3" x14ac:dyDescent="0.2">
      <c r="A28" s="57"/>
      <c r="B28" s="57"/>
      <c r="C28" s="57"/>
    </row>
    <row r="29" spans="1:3" x14ac:dyDescent="0.2">
      <c r="A29" s="57"/>
      <c r="B29" s="57"/>
      <c r="C29" s="57"/>
    </row>
    <row r="30" spans="1:3" x14ac:dyDescent="0.2">
      <c r="A30" s="57"/>
      <c r="B30" s="57"/>
      <c r="C30" s="57"/>
    </row>
    <row r="31" spans="1:3" x14ac:dyDescent="0.2">
      <c r="A31" s="57"/>
      <c r="B31" s="57"/>
      <c r="C31" s="57"/>
    </row>
    <row r="32" spans="1:3" x14ac:dyDescent="0.2">
      <c r="A32" s="57"/>
      <c r="B32" s="57"/>
      <c r="C32" s="57"/>
    </row>
    <row r="33" spans="1:3" x14ac:dyDescent="0.2">
      <c r="A33" s="57"/>
      <c r="B33" s="57"/>
      <c r="C33" s="57"/>
    </row>
    <row r="34" spans="1:3" x14ac:dyDescent="0.2">
      <c r="A34" s="57"/>
      <c r="B34" s="57"/>
      <c r="C34" s="57"/>
    </row>
    <row r="35" spans="1:3" x14ac:dyDescent="0.2">
      <c r="A35" s="57"/>
      <c r="B35" s="57"/>
      <c r="C35" s="57"/>
    </row>
    <row r="36" spans="1:3" x14ac:dyDescent="0.2">
      <c r="A36" s="57"/>
      <c r="B36" s="57"/>
      <c r="C36" s="57"/>
    </row>
    <row r="37" spans="1:3" x14ac:dyDescent="0.2">
      <c r="A37" s="57"/>
      <c r="B37" s="57"/>
      <c r="C37" s="57"/>
    </row>
    <row r="38" spans="1:3" x14ac:dyDescent="0.2">
      <c r="A38" s="57"/>
      <c r="B38" s="57"/>
      <c r="C38" s="57"/>
    </row>
    <row r="39" spans="1:3" x14ac:dyDescent="0.2">
      <c r="A39" s="57"/>
      <c r="B39" s="57"/>
      <c r="C39" s="57"/>
    </row>
    <row r="40" spans="1:3" x14ac:dyDescent="0.2">
      <c r="A40" s="57"/>
      <c r="B40" s="57"/>
      <c r="C40" s="57"/>
    </row>
    <row r="41" spans="1:3" x14ac:dyDescent="0.2">
      <c r="A41" s="57"/>
      <c r="B41" s="57"/>
      <c r="C41" s="57"/>
    </row>
    <row r="42" spans="1:3" x14ac:dyDescent="0.2">
      <c r="A42" s="57"/>
      <c r="B42" s="57"/>
      <c r="C42" s="57"/>
    </row>
    <row r="43" spans="1:3" x14ac:dyDescent="0.2">
      <c r="A43" s="57"/>
      <c r="B43" s="57"/>
      <c r="C43" s="57"/>
    </row>
    <row r="44" spans="1:3" x14ac:dyDescent="0.2">
      <c r="A44" s="57"/>
      <c r="B44" s="57"/>
      <c r="C44" s="57"/>
    </row>
    <row r="45" spans="1:3" x14ac:dyDescent="0.2">
      <c r="A45" s="57"/>
      <c r="B45" s="57"/>
      <c r="C45" s="57"/>
    </row>
    <row r="46" spans="1:3" x14ac:dyDescent="0.2">
      <c r="A46" s="37" t="s">
        <v>74</v>
      </c>
      <c r="C46" s="57"/>
    </row>
    <row r="47" spans="1:3" x14ac:dyDescent="0.2">
      <c r="A47" s="57"/>
      <c r="B47" s="57"/>
      <c r="C47" s="57"/>
    </row>
    <row r="48" spans="1:3" x14ac:dyDescent="0.2">
      <c r="A48" s="57"/>
      <c r="B48" s="57"/>
      <c r="C48" s="57"/>
    </row>
    <row r="49" spans="1:3" x14ac:dyDescent="0.2">
      <c r="A49" s="57"/>
      <c r="B49" s="57"/>
      <c r="C49" s="57"/>
    </row>
    <row r="50" spans="1:3" ht="12.75" customHeight="1" x14ac:dyDescent="0.2"/>
    <row r="51" spans="1:3" ht="12.75" customHeight="1" x14ac:dyDescent="0.2"/>
    <row r="52" spans="1:3" ht="12.75" customHeight="1" x14ac:dyDescent="0.2"/>
    <row r="53" spans="1:3" ht="12.75" customHeight="1" x14ac:dyDescent="0.2"/>
    <row r="54" spans="1:3" ht="12.75" customHeight="1" x14ac:dyDescent="0.2">
      <c r="C54" s="58"/>
    </row>
    <row r="55" spans="1:3" ht="12.75" customHeight="1" x14ac:dyDescent="0.2"/>
    <row r="56" spans="1:3" ht="12.75" customHeight="1" x14ac:dyDescent="0.2"/>
    <row r="57" spans="1:3" ht="12.75" customHeight="1" x14ac:dyDescent="0.2"/>
    <row r="58" spans="1:3" ht="12.75" customHeight="1" x14ac:dyDescent="0.2"/>
    <row r="59" spans="1:3" ht="12.75" customHeight="1" x14ac:dyDescent="0.2"/>
    <row r="60" spans="1:3" ht="12.75" customHeight="1" x14ac:dyDescent="0.2"/>
  </sheetData>
  <mergeCells count="5">
    <mergeCell ref="B1:C1"/>
    <mergeCell ref="B2:C2"/>
    <mergeCell ref="B3:C3"/>
    <mergeCell ref="A5:C5"/>
    <mergeCell ref="A26:C26"/>
  </mergeCells>
  <printOptions horizontalCentered="1"/>
  <pageMargins left="1.1811023622047245" right="0.39370078740157483" top="0.59055118110236227" bottom="0.39370078740157483" header="0.31496062992125984" footer="0.31496062992125984"/>
  <pageSetup paperSize="9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0"/>
  <sheetViews>
    <sheetView tabSelected="1" topLeftCell="A19" zoomScaleNormal="100" workbookViewId="0">
      <selection activeCell="P37" sqref="P37"/>
    </sheetView>
  </sheetViews>
  <sheetFormatPr defaultRowHeight="12.75" x14ac:dyDescent="0.2"/>
  <cols>
    <col min="1" max="1" width="6.7109375" style="7" customWidth="1"/>
    <col min="2" max="2" width="43.5703125" style="7" customWidth="1"/>
    <col min="3" max="6" width="8.7109375" style="7" customWidth="1"/>
    <col min="7" max="14" width="9.140625" style="7"/>
    <col min="15" max="15" width="6.28515625" style="7" customWidth="1"/>
    <col min="16" max="16384" width="9.140625" style="7"/>
  </cols>
  <sheetData>
    <row r="1" spans="1:15" ht="15.75" x14ac:dyDescent="0.25">
      <c r="J1" s="140" t="s">
        <v>214</v>
      </c>
      <c r="K1" s="140"/>
      <c r="L1" s="140"/>
      <c r="M1" s="140"/>
    </row>
    <row r="2" spans="1:15" ht="14.25" customHeight="1" x14ac:dyDescent="0.25">
      <c r="C2" s="8"/>
      <c r="J2" s="124" t="s">
        <v>6</v>
      </c>
      <c r="K2" s="124"/>
      <c r="L2" s="124"/>
      <c r="M2" s="124"/>
      <c r="N2" s="124"/>
      <c r="O2" s="120"/>
    </row>
    <row r="3" spans="1:15" ht="15.75" x14ac:dyDescent="0.25">
      <c r="C3" s="9"/>
      <c r="D3" s="10"/>
      <c r="E3" s="10"/>
      <c r="J3" s="124" t="s">
        <v>7</v>
      </c>
      <c r="K3" s="124"/>
      <c r="L3" s="124"/>
      <c r="M3" s="124"/>
      <c r="N3" s="124"/>
      <c r="O3" s="120"/>
    </row>
    <row r="4" spans="1:15" ht="15.75" x14ac:dyDescent="0.25">
      <c r="C4" s="9"/>
      <c r="D4" s="10"/>
      <c r="E4" s="10"/>
      <c r="J4" s="124" t="s">
        <v>215</v>
      </c>
      <c r="K4" s="124"/>
      <c r="L4" s="124"/>
      <c r="M4" s="124"/>
      <c r="N4" s="124"/>
      <c r="O4" s="124"/>
    </row>
    <row r="5" spans="1:15" x14ac:dyDescent="0.2">
      <c r="C5" s="10"/>
      <c r="D5" s="10"/>
      <c r="E5" s="10"/>
    </row>
    <row r="6" spans="1:15" ht="18" customHeight="1" x14ac:dyDescent="0.2">
      <c r="A6" s="135" t="s">
        <v>58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</row>
    <row r="7" spans="1:15" ht="13.5" thickBot="1" x14ac:dyDescent="0.25">
      <c r="B7" s="11"/>
      <c r="C7" s="11"/>
      <c r="D7" s="11"/>
      <c r="E7" s="12"/>
      <c r="N7" s="7" t="s">
        <v>29</v>
      </c>
    </row>
    <row r="8" spans="1:15" ht="42" customHeight="1" thickBot="1" x14ac:dyDescent="0.25">
      <c r="C8" s="125" t="s">
        <v>0</v>
      </c>
      <c r="D8" s="126"/>
      <c r="E8" s="126"/>
      <c r="F8" s="127"/>
      <c r="G8" s="125" t="s">
        <v>93</v>
      </c>
      <c r="H8" s="126"/>
      <c r="I8" s="126"/>
      <c r="J8" s="127"/>
      <c r="K8" s="125" t="s">
        <v>77</v>
      </c>
      <c r="L8" s="126"/>
      <c r="M8" s="126"/>
      <c r="N8" s="127"/>
    </row>
    <row r="9" spans="1:15" ht="12.95" customHeight="1" x14ac:dyDescent="0.2">
      <c r="A9" s="128" t="s">
        <v>8</v>
      </c>
      <c r="B9" s="130" t="s">
        <v>9</v>
      </c>
      <c r="C9" s="131" t="s">
        <v>0</v>
      </c>
      <c r="D9" s="133" t="s">
        <v>1</v>
      </c>
      <c r="E9" s="133"/>
      <c r="F9" s="134"/>
      <c r="G9" s="131" t="s">
        <v>0</v>
      </c>
      <c r="H9" s="133" t="s">
        <v>1</v>
      </c>
      <c r="I9" s="133"/>
      <c r="J9" s="134"/>
      <c r="K9" s="131" t="s">
        <v>0</v>
      </c>
      <c r="L9" s="133" t="s">
        <v>1</v>
      </c>
      <c r="M9" s="133"/>
      <c r="N9" s="134"/>
    </row>
    <row r="10" spans="1:15" ht="12.95" customHeight="1" x14ac:dyDescent="0.2">
      <c r="A10" s="128"/>
      <c r="B10" s="130"/>
      <c r="C10" s="132"/>
      <c r="D10" s="128" t="s">
        <v>2</v>
      </c>
      <c r="E10" s="128"/>
      <c r="F10" s="129" t="s">
        <v>3</v>
      </c>
      <c r="G10" s="132"/>
      <c r="H10" s="128" t="s">
        <v>2</v>
      </c>
      <c r="I10" s="128"/>
      <c r="J10" s="129" t="s">
        <v>3</v>
      </c>
      <c r="K10" s="132"/>
      <c r="L10" s="128" t="s">
        <v>2</v>
      </c>
      <c r="M10" s="128"/>
      <c r="N10" s="129" t="s">
        <v>3</v>
      </c>
    </row>
    <row r="11" spans="1:15" ht="43.5" customHeight="1" x14ac:dyDescent="0.2">
      <c r="A11" s="128"/>
      <c r="B11" s="130"/>
      <c r="C11" s="132"/>
      <c r="D11" s="61" t="s">
        <v>10</v>
      </c>
      <c r="E11" s="33" t="s">
        <v>11</v>
      </c>
      <c r="F11" s="129"/>
      <c r="G11" s="132"/>
      <c r="H11" s="61" t="s">
        <v>10</v>
      </c>
      <c r="I11" s="33" t="s">
        <v>11</v>
      </c>
      <c r="J11" s="129"/>
      <c r="K11" s="132"/>
      <c r="L11" s="61" t="s">
        <v>10</v>
      </c>
      <c r="M11" s="33" t="s">
        <v>11</v>
      </c>
      <c r="N11" s="129"/>
    </row>
    <row r="12" spans="1:15" x14ac:dyDescent="0.2">
      <c r="A12" s="13">
        <v>1</v>
      </c>
      <c r="B12" s="62">
        <v>2</v>
      </c>
      <c r="C12" s="64">
        <v>3</v>
      </c>
      <c r="D12" s="14">
        <v>4</v>
      </c>
      <c r="E12" s="13">
        <v>5</v>
      </c>
      <c r="F12" s="65">
        <v>6</v>
      </c>
      <c r="G12" s="64">
        <v>3</v>
      </c>
      <c r="H12" s="14">
        <v>4</v>
      </c>
      <c r="I12" s="13">
        <v>5</v>
      </c>
      <c r="J12" s="65">
        <v>6</v>
      </c>
      <c r="K12" s="64">
        <v>3</v>
      </c>
      <c r="L12" s="14">
        <v>4</v>
      </c>
      <c r="M12" s="13">
        <v>5</v>
      </c>
      <c r="N12" s="65">
        <v>6</v>
      </c>
    </row>
    <row r="13" spans="1:15" x14ac:dyDescent="0.2">
      <c r="A13" s="1" t="s">
        <v>12</v>
      </c>
      <c r="B13" s="19" t="s">
        <v>4</v>
      </c>
      <c r="C13" s="66">
        <f t="shared" ref="C13:C25" si="0">D13+F13</f>
        <v>138550</v>
      </c>
      <c r="D13" s="5">
        <f>D14+D20+D24+D31</f>
        <v>56359</v>
      </c>
      <c r="E13" s="5">
        <f>E14+E20+E24+E31</f>
        <v>1262</v>
      </c>
      <c r="F13" s="5">
        <f>F14+F20+F24+F31</f>
        <v>82191</v>
      </c>
      <c r="G13" s="66">
        <f t="shared" ref="G13:G36" si="1">H13+J13</f>
        <v>138550</v>
      </c>
      <c r="H13" s="5">
        <f>H14+H20+H24+H31</f>
        <v>44694</v>
      </c>
      <c r="I13" s="5">
        <f>I14+I20+I24+I31</f>
        <v>362</v>
      </c>
      <c r="J13" s="5">
        <f>J14+J20+J24+J31</f>
        <v>93856</v>
      </c>
      <c r="K13" s="66">
        <f t="shared" ref="K13:K36" si="2">L13+N13</f>
        <v>0</v>
      </c>
      <c r="L13" s="5">
        <f>L14+L20+L24+L31</f>
        <v>11665</v>
      </c>
      <c r="M13" s="5">
        <f>M14+M20+M24+M31</f>
        <v>900</v>
      </c>
      <c r="N13" s="67">
        <f>N14+N20+N24+N31</f>
        <v>-11665</v>
      </c>
    </row>
    <row r="14" spans="1:15" ht="25.5" x14ac:dyDescent="0.2">
      <c r="A14" s="1" t="s">
        <v>99</v>
      </c>
      <c r="B14" s="20" t="s">
        <v>15</v>
      </c>
      <c r="C14" s="66">
        <f t="shared" si="0"/>
        <v>-2784</v>
      </c>
      <c r="D14" s="5">
        <f>SUM(D15:D19)</f>
        <v>-2784</v>
      </c>
      <c r="E14" s="5">
        <f>SUM(E15:E19)</f>
        <v>0</v>
      </c>
      <c r="F14" s="67">
        <f>SUM(F15:F19)</f>
        <v>0</v>
      </c>
      <c r="G14" s="66">
        <f t="shared" si="1"/>
        <v>-2784</v>
      </c>
      <c r="H14" s="5">
        <f>SUM(H15:H19)</f>
        <v>-2784</v>
      </c>
      <c r="I14" s="5">
        <f>SUM(I15:I19)</f>
        <v>0</v>
      </c>
      <c r="J14" s="67">
        <f>SUM(J15:J19)</f>
        <v>0</v>
      </c>
      <c r="K14" s="66">
        <f t="shared" si="2"/>
        <v>0</v>
      </c>
      <c r="L14" s="5">
        <f>SUM(L15:L19)</f>
        <v>0</v>
      </c>
      <c r="M14" s="5">
        <f>SUM(M15:M19)</f>
        <v>0</v>
      </c>
      <c r="N14" s="67">
        <f>SUM(N15:N19)</f>
        <v>0</v>
      </c>
    </row>
    <row r="15" spans="1:15" ht="15" customHeight="1" x14ac:dyDescent="0.2">
      <c r="A15" s="23" t="s">
        <v>100</v>
      </c>
      <c r="B15" s="18" t="s">
        <v>96</v>
      </c>
      <c r="C15" s="68">
        <f t="shared" si="0"/>
        <v>3500</v>
      </c>
      <c r="D15" s="27">
        <f t="shared" ref="D15:F21" si="3">H15+L15</f>
        <v>3500</v>
      </c>
      <c r="E15" s="27">
        <f t="shared" si="3"/>
        <v>0</v>
      </c>
      <c r="F15" s="27">
        <f t="shared" si="3"/>
        <v>0</v>
      </c>
      <c r="G15" s="68">
        <f t="shared" si="1"/>
        <v>0</v>
      </c>
      <c r="H15" s="27"/>
      <c r="I15" s="27"/>
      <c r="J15" s="69"/>
      <c r="K15" s="68">
        <f t="shared" si="2"/>
        <v>3500</v>
      </c>
      <c r="L15" s="27">
        <v>3500</v>
      </c>
      <c r="M15" s="27"/>
      <c r="N15" s="69"/>
    </row>
    <row r="16" spans="1:15" x14ac:dyDescent="0.2">
      <c r="A16" s="36" t="s">
        <v>101</v>
      </c>
      <c r="B16" s="18" t="s">
        <v>153</v>
      </c>
      <c r="C16" s="68">
        <f>D16+F16</f>
        <v>-2784</v>
      </c>
      <c r="D16" s="27">
        <f t="shared" ref="D16:F17" si="4">H16+L16</f>
        <v>-2784</v>
      </c>
      <c r="E16" s="27">
        <f t="shared" si="4"/>
        <v>0</v>
      </c>
      <c r="F16" s="27">
        <f t="shared" si="4"/>
        <v>0</v>
      </c>
      <c r="G16" s="68">
        <f>H16+J16</f>
        <v>-2784</v>
      </c>
      <c r="H16" s="27">
        <v>-2784</v>
      </c>
      <c r="I16" s="27"/>
      <c r="J16" s="69"/>
      <c r="K16" s="68">
        <f t="shared" si="2"/>
        <v>0</v>
      </c>
      <c r="L16" s="27"/>
      <c r="M16" s="27"/>
      <c r="N16" s="69"/>
    </row>
    <row r="17" spans="1:14" ht="25.5" x14ac:dyDescent="0.2">
      <c r="A17" s="36" t="s">
        <v>157</v>
      </c>
      <c r="B17" s="18" t="s">
        <v>156</v>
      </c>
      <c r="C17" s="68">
        <f>D17+F17</f>
        <v>-3500</v>
      </c>
      <c r="D17" s="27">
        <f t="shared" si="4"/>
        <v>-3500</v>
      </c>
      <c r="E17" s="27">
        <f t="shared" si="4"/>
        <v>0</v>
      </c>
      <c r="F17" s="27">
        <f t="shared" si="4"/>
        <v>0</v>
      </c>
      <c r="G17" s="68">
        <f>H17+J17</f>
        <v>0</v>
      </c>
      <c r="H17" s="27"/>
      <c r="I17" s="27"/>
      <c r="J17" s="69"/>
      <c r="K17" s="68">
        <f t="shared" si="2"/>
        <v>-3500</v>
      </c>
      <c r="L17" s="27">
        <v>-3500</v>
      </c>
      <c r="M17" s="27"/>
      <c r="N17" s="69"/>
    </row>
    <row r="18" spans="1:14" x14ac:dyDescent="0.2">
      <c r="A18" s="36" t="s">
        <v>102</v>
      </c>
      <c r="B18" s="18" t="s">
        <v>154</v>
      </c>
      <c r="C18" s="68">
        <f t="shared" si="0"/>
        <v>-2085</v>
      </c>
      <c r="D18" s="27">
        <f t="shared" si="3"/>
        <v>-2085</v>
      </c>
      <c r="E18" s="27">
        <f t="shared" si="3"/>
        <v>0</v>
      </c>
      <c r="F18" s="27">
        <f t="shared" si="3"/>
        <v>0</v>
      </c>
      <c r="G18" s="68">
        <f t="shared" si="1"/>
        <v>0</v>
      </c>
      <c r="H18" s="27"/>
      <c r="I18" s="27"/>
      <c r="J18" s="69"/>
      <c r="K18" s="68">
        <f t="shared" si="2"/>
        <v>-2085</v>
      </c>
      <c r="L18" s="27">
        <v>-2085</v>
      </c>
      <c r="M18" s="27"/>
      <c r="N18" s="69"/>
    </row>
    <row r="19" spans="1:14" x14ac:dyDescent="0.2">
      <c r="A19" s="23" t="s">
        <v>110</v>
      </c>
      <c r="B19" s="18" t="s">
        <v>155</v>
      </c>
      <c r="C19" s="68">
        <f t="shared" si="0"/>
        <v>2085</v>
      </c>
      <c r="D19" s="27">
        <f t="shared" si="3"/>
        <v>2085</v>
      </c>
      <c r="E19" s="27">
        <f t="shared" si="3"/>
        <v>0</v>
      </c>
      <c r="F19" s="27">
        <f t="shared" si="3"/>
        <v>0</v>
      </c>
      <c r="G19" s="68">
        <f t="shared" si="1"/>
        <v>0</v>
      </c>
      <c r="H19" s="6"/>
      <c r="I19" s="6"/>
      <c r="J19" s="70"/>
      <c r="K19" s="68">
        <f t="shared" si="2"/>
        <v>2085</v>
      </c>
      <c r="L19" s="6">
        <v>2085</v>
      </c>
      <c r="M19" s="6"/>
      <c r="N19" s="70"/>
    </row>
    <row r="20" spans="1:14" ht="25.5" x14ac:dyDescent="0.2">
      <c r="A20" s="34" t="s">
        <v>52</v>
      </c>
      <c r="B20" s="20" t="s">
        <v>89</v>
      </c>
      <c r="C20" s="78">
        <f t="shared" si="0"/>
        <v>0</v>
      </c>
      <c r="D20" s="79">
        <f>D21+D23</f>
        <v>3188</v>
      </c>
      <c r="E20" s="79">
        <f>E21+E23</f>
        <v>0</v>
      </c>
      <c r="F20" s="79">
        <f>F21+F23</f>
        <v>-3188</v>
      </c>
      <c r="G20" s="78">
        <f t="shared" si="1"/>
        <v>0</v>
      </c>
      <c r="H20" s="79">
        <f>H21+H23</f>
        <v>0</v>
      </c>
      <c r="I20" s="79">
        <f>I21+I23</f>
        <v>0</v>
      </c>
      <c r="J20" s="79">
        <f>J21+J23</f>
        <v>0</v>
      </c>
      <c r="K20" s="78">
        <f t="shared" si="2"/>
        <v>0</v>
      </c>
      <c r="L20" s="79">
        <f>L21+L23</f>
        <v>3188</v>
      </c>
      <c r="M20" s="79">
        <f>M21+M23</f>
        <v>0</v>
      </c>
      <c r="N20" s="80">
        <f>N21+N23</f>
        <v>-3188</v>
      </c>
    </row>
    <row r="21" spans="1:14" x14ac:dyDescent="0.2">
      <c r="A21" s="23" t="s">
        <v>53</v>
      </c>
      <c r="B21" s="18" t="s">
        <v>149</v>
      </c>
      <c r="C21" s="68">
        <f t="shared" si="0"/>
        <v>0</v>
      </c>
      <c r="D21" s="27">
        <f t="shared" si="3"/>
        <v>1608</v>
      </c>
      <c r="E21" s="27">
        <f t="shared" ref="E21:F23" si="5">I21+M21</f>
        <v>0</v>
      </c>
      <c r="F21" s="27">
        <f t="shared" si="5"/>
        <v>-1608</v>
      </c>
      <c r="G21" s="68">
        <f t="shared" si="1"/>
        <v>0</v>
      </c>
      <c r="H21" s="6"/>
      <c r="I21" s="6"/>
      <c r="J21" s="70"/>
      <c r="K21" s="68">
        <f t="shared" si="2"/>
        <v>0</v>
      </c>
      <c r="L21" s="6">
        <v>1608</v>
      </c>
      <c r="M21" s="6"/>
      <c r="N21" s="70">
        <v>-1608</v>
      </c>
    </row>
    <row r="22" spans="1:14" x14ac:dyDescent="0.2">
      <c r="A22" s="23" t="s">
        <v>78</v>
      </c>
      <c r="B22" s="21" t="s">
        <v>150</v>
      </c>
      <c r="C22" s="68">
        <f>D22+F22</f>
        <v>0</v>
      </c>
      <c r="D22" s="27">
        <f>H22+L22</f>
        <v>-11500</v>
      </c>
      <c r="E22" s="27">
        <f t="shared" si="5"/>
        <v>0</v>
      </c>
      <c r="F22" s="27">
        <f t="shared" si="5"/>
        <v>11500</v>
      </c>
      <c r="G22" s="68">
        <f>H22+J22</f>
        <v>0</v>
      </c>
      <c r="H22" s="6"/>
      <c r="I22" s="6"/>
      <c r="J22" s="70"/>
      <c r="K22" s="68">
        <f t="shared" si="2"/>
        <v>0</v>
      </c>
      <c r="L22" s="6">
        <v>-11500</v>
      </c>
      <c r="M22" s="6"/>
      <c r="N22" s="70">
        <v>11500</v>
      </c>
    </row>
    <row r="23" spans="1:14" ht="15" customHeight="1" x14ac:dyDescent="0.2">
      <c r="A23" s="23" t="s">
        <v>152</v>
      </c>
      <c r="B23" s="18" t="s">
        <v>151</v>
      </c>
      <c r="C23" s="68">
        <f t="shared" si="0"/>
        <v>0</v>
      </c>
      <c r="D23" s="27">
        <f>H23+L23</f>
        <v>1580</v>
      </c>
      <c r="E23" s="27">
        <f t="shared" si="5"/>
        <v>0</v>
      </c>
      <c r="F23" s="27">
        <f t="shared" si="5"/>
        <v>-1580</v>
      </c>
      <c r="G23" s="68">
        <f t="shared" si="1"/>
        <v>0</v>
      </c>
      <c r="H23" s="6"/>
      <c r="I23" s="6"/>
      <c r="J23" s="70"/>
      <c r="K23" s="68">
        <f t="shared" si="2"/>
        <v>0</v>
      </c>
      <c r="L23" s="6">
        <v>1580</v>
      </c>
      <c r="M23" s="6"/>
      <c r="N23" s="70">
        <v>-1580</v>
      </c>
    </row>
    <row r="24" spans="1:14" ht="25.5" x14ac:dyDescent="0.2">
      <c r="A24" s="34" t="s">
        <v>54</v>
      </c>
      <c r="B24" s="20" t="s">
        <v>47</v>
      </c>
      <c r="C24" s="66">
        <f t="shared" si="0"/>
        <v>-216</v>
      </c>
      <c r="D24" s="5">
        <f>SUM(D25:D30)</f>
        <v>-216</v>
      </c>
      <c r="E24" s="5">
        <f>SUM(E25:E30)</f>
        <v>1262</v>
      </c>
      <c r="F24" s="67">
        <f>SUM(F25:F30)</f>
        <v>0</v>
      </c>
      <c r="G24" s="66">
        <f t="shared" si="1"/>
        <v>-216</v>
      </c>
      <c r="H24" s="5">
        <f>SUM(H25:H30)</f>
        <v>-216</v>
      </c>
      <c r="I24" s="5">
        <f>SUM(I25:I30)</f>
        <v>362</v>
      </c>
      <c r="J24" s="67">
        <f>SUM(J25:J30)</f>
        <v>0</v>
      </c>
      <c r="K24" s="66">
        <f t="shared" si="2"/>
        <v>0</v>
      </c>
      <c r="L24" s="5">
        <f>SUM(L25:L30)</f>
        <v>0</v>
      </c>
      <c r="M24" s="5">
        <f>SUM(M25:M30)</f>
        <v>900</v>
      </c>
      <c r="N24" s="67">
        <f>SUM(N25:N30)</f>
        <v>0</v>
      </c>
    </row>
    <row r="25" spans="1:14" x14ac:dyDescent="0.2">
      <c r="A25" s="23" t="s">
        <v>55</v>
      </c>
      <c r="B25" s="24" t="s">
        <v>90</v>
      </c>
      <c r="C25" s="68">
        <f t="shared" si="0"/>
        <v>-33</v>
      </c>
      <c r="D25" s="27">
        <f>H25+L25</f>
        <v>-33</v>
      </c>
      <c r="E25" s="27">
        <f>I25+M25</f>
        <v>900</v>
      </c>
      <c r="F25" s="27">
        <f>J25+N25</f>
        <v>0</v>
      </c>
      <c r="G25" s="68">
        <f t="shared" si="1"/>
        <v>0</v>
      </c>
      <c r="H25" s="30"/>
      <c r="I25" s="6"/>
      <c r="J25" s="70"/>
      <c r="K25" s="68">
        <f t="shared" si="2"/>
        <v>-33</v>
      </c>
      <c r="L25" s="30">
        <f>700-1583+850</f>
        <v>-33</v>
      </c>
      <c r="M25" s="89">
        <f>700-1200+700+700</f>
        <v>900</v>
      </c>
      <c r="N25" s="70"/>
    </row>
    <row r="26" spans="1:14" x14ac:dyDescent="0.2">
      <c r="A26" s="23" t="s">
        <v>56</v>
      </c>
      <c r="B26" s="18" t="s">
        <v>92</v>
      </c>
      <c r="C26" s="68">
        <f t="shared" ref="C26:C53" si="6">D26+F26</f>
        <v>33</v>
      </c>
      <c r="D26" s="27">
        <f t="shared" ref="D26:F29" si="7">H26+L26</f>
        <v>33</v>
      </c>
      <c r="E26" s="27">
        <f t="shared" si="7"/>
        <v>0</v>
      </c>
      <c r="F26" s="27">
        <f t="shared" si="7"/>
        <v>0</v>
      </c>
      <c r="G26" s="68">
        <f>H26+J26</f>
        <v>0</v>
      </c>
      <c r="H26" s="30"/>
      <c r="I26" s="6"/>
      <c r="J26" s="70"/>
      <c r="K26" s="68">
        <f t="shared" si="2"/>
        <v>33</v>
      </c>
      <c r="L26" s="30">
        <v>33</v>
      </c>
      <c r="M26" s="6"/>
      <c r="N26" s="70"/>
    </row>
    <row r="27" spans="1:14" ht="25.5" x14ac:dyDescent="0.2">
      <c r="A27" s="23" t="s">
        <v>57</v>
      </c>
      <c r="B27" s="18" t="s">
        <v>131</v>
      </c>
      <c r="C27" s="68">
        <f t="shared" si="6"/>
        <v>-216</v>
      </c>
      <c r="D27" s="27">
        <f t="shared" si="7"/>
        <v>-216</v>
      </c>
      <c r="E27" s="27">
        <f t="shared" si="7"/>
        <v>0</v>
      </c>
      <c r="F27" s="27">
        <f t="shared" si="7"/>
        <v>0</v>
      </c>
      <c r="G27" s="68">
        <f t="shared" si="1"/>
        <v>-216</v>
      </c>
      <c r="H27" s="30">
        <v>-216</v>
      </c>
      <c r="I27" s="6"/>
      <c r="J27" s="70"/>
      <c r="K27" s="68">
        <f t="shared" si="2"/>
        <v>0</v>
      </c>
      <c r="L27" s="30"/>
      <c r="M27" s="6"/>
      <c r="N27" s="70"/>
    </row>
    <row r="28" spans="1:14" x14ac:dyDescent="0.2">
      <c r="A28" s="23" t="s">
        <v>64</v>
      </c>
      <c r="B28" s="18" t="s">
        <v>147</v>
      </c>
      <c r="C28" s="68">
        <f t="shared" si="6"/>
        <v>0</v>
      </c>
      <c r="D28" s="27">
        <f>H28+L28</f>
        <v>0</v>
      </c>
      <c r="E28" s="27">
        <f>I28+M28</f>
        <v>-170</v>
      </c>
      <c r="F28" s="27">
        <f>J28+N28</f>
        <v>0</v>
      </c>
      <c r="G28" s="68">
        <f>H28+J28</f>
        <v>0</v>
      </c>
      <c r="H28" s="30"/>
      <c r="I28" s="6">
        <v>-170</v>
      </c>
      <c r="J28" s="70"/>
      <c r="K28" s="68">
        <f t="shared" si="2"/>
        <v>0</v>
      </c>
      <c r="L28" s="30"/>
      <c r="M28" s="6"/>
      <c r="N28" s="70"/>
    </row>
    <row r="29" spans="1:14" ht="25.5" x14ac:dyDescent="0.2">
      <c r="A29" s="23" t="s">
        <v>103</v>
      </c>
      <c r="B29" s="18" t="s">
        <v>91</v>
      </c>
      <c r="C29" s="68">
        <f t="shared" si="6"/>
        <v>0</v>
      </c>
      <c r="D29" s="27">
        <f t="shared" si="7"/>
        <v>0</v>
      </c>
      <c r="E29" s="27">
        <f t="shared" si="7"/>
        <v>312</v>
      </c>
      <c r="F29" s="27">
        <f t="shared" si="7"/>
        <v>0</v>
      </c>
      <c r="G29" s="68">
        <f t="shared" si="1"/>
        <v>0</v>
      </c>
      <c r="H29" s="30"/>
      <c r="I29" s="6">
        <f>700-388</f>
        <v>312</v>
      </c>
      <c r="J29" s="70"/>
      <c r="K29" s="68">
        <f t="shared" si="2"/>
        <v>0</v>
      </c>
      <c r="L29" s="30"/>
      <c r="M29" s="6"/>
      <c r="N29" s="70"/>
    </row>
    <row r="30" spans="1:14" x14ac:dyDescent="0.2">
      <c r="A30" s="23" t="s">
        <v>104</v>
      </c>
      <c r="B30" s="18" t="s">
        <v>148</v>
      </c>
      <c r="C30" s="68">
        <f t="shared" si="6"/>
        <v>0</v>
      </c>
      <c r="D30" s="27">
        <f>H30+L30</f>
        <v>0</v>
      </c>
      <c r="E30" s="27">
        <f>I30+M30</f>
        <v>220</v>
      </c>
      <c r="F30" s="27">
        <f>J30+N30</f>
        <v>0</v>
      </c>
      <c r="G30" s="68">
        <f>H30+J30</f>
        <v>0</v>
      </c>
      <c r="H30" s="30"/>
      <c r="I30" s="6">
        <v>220</v>
      </c>
      <c r="J30" s="70"/>
      <c r="K30" s="68">
        <f t="shared" si="2"/>
        <v>0</v>
      </c>
      <c r="L30" s="30"/>
      <c r="M30" s="6"/>
      <c r="N30" s="70"/>
    </row>
    <row r="31" spans="1:14" x14ac:dyDescent="0.2">
      <c r="A31" s="34" t="s">
        <v>105</v>
      </c>
      <c r="B31" s="20" t="s">
        <v>16</v>
      </c>
      <c r="C31" s="78">
        <f t="shared" si="6"/>
        <v>141550</v>
      </c>
      <c r="D31" s="79">
        <f>SUM(D32:D35)</f>
        <v>56171</v>
      </c>
      <c r="E31" s="79">
        <f>SUM(E32:E35)</f>
        <v>0</v>
      </c>
      <c r="F31" s="79">
        <f>SUM(F32:F35)</f>
        <v>85379</v>
      </c>
      <c r="G31" s="78">
        <f t="shared" si="1"/>
        <v>141550</v>
      </c>
      <c r="H31" s="79">
        <f>SUM(H32:H35)</f>
        <v>47694</v>
      </c>
      <c r="I31" s="79">
        <f>SUM(I32:I35)</f>
        <v>0</v>
      </c>
      <c r="J31" s="79">
        <f>SUM(J32:J35)</f>
        <v>93856</v>
      </c>
      <c r="K31" s="78">
        <f t="shared" si="2"/>
        <v>0</v>
      </c>
      <c r="L31" s="79">
        <f>SUM(L32:L35)</f>
        <v>8477</v>
      </c>
      <c r="M31" s="79">
        <f>SUM(M32:M35)</f>
        <v>0</v>
      </c>
      <c r="N31" s="80">
        <f>SUM(N32:N35)</f>
        <v>-8477</v>
      </c>
    </row>
    <row r="32" spans="1:14" ht="25.5" x14ac:dyDescent="0.2">
      <c r="A32" s="23" t="s">
        <v>106</v>
      </c>
      <c r="B32" s="21" t="s">
        <v>209</v>
      </c>
      <c r="C32" s="68">
        <f t="shared" si="6"/>
        <v>0</v>
      </c>
      <c r="D32" s="27">
        <f t="shared" ref="D32:F35" si="8">H32+L32</f>
        <v>47694</v>
      </c>
      <c r="E32" s="27">
        <f t="shared" si="8"/>
        <v>0</v>
      </c>
      <c r="F32" s="27">
        <f t="shared" si="8"/>
        <v>-47694</v>
      </c>
      <c r="G32" s="68">
        <f>H32+J32</f>
        <v>0</v>
      </c>
      <c r="H32" s="30">
        <v>47694</v>
      </c>
      <c r="I32" s="6"/>
      <c r="J32" s="70">
        <v>-47694</v>
      </c>
      <c r="K32" s="68">
        <f t="shared" si="2"/>
        <v>0</v>
      </c>
      <c r="L32" s="30"/>
      <c r="M32" s="6"/>
      <c r="N32" s="70"/>
    </row>
    <row r="33" spans="1:14" ht="25.5" x14ac:dyDescent="0.2">
      <c r="A33" s="23" t="s">
        <v>126</v>
      </c>
      <c r="B33" s="21" t="s">
        <v>143</v>
      </c>
      <c r="C33" s="68">
        <f t="shared" si="6"/>
        <v>6191</v>
      </c>
      <c r="D33" s="27">
        <f t="shared" si="8"/>
        <v>0</v>
      </c>
      <c r="E33" s="27">
        <f t="shared" si="8"/>
        <v>0</v>
      </c>
      <c r="F33" s="27">
        <f t="shared" si="8"/>
        <v>6191</v>
      </c>
      <c r="G33" s="68">
        <f t="shared" si="1"/>
        <v>6191</v>
      </c>
      <c r="H33" s="30"/>
      <c r="I33" s="6"/>
      <c r="J33" s="70">
        <v>6191</v>
      </c>
      <c r="K33" s="68">
        <f t="shared" si="2"/>
        <v>0</v>
      </c>
      <c r="L33" s="30"/>
      <c r="M33" s="6"/>
      <c r="N33" s="70"/>
    </row>
    <row r="34" spans="1:14" ht="25.5" x14ac:dyDescent="0.2">
      <c r="A34" s="23" t="s">
        <v>145</v>
      </c>
      <c r="B34" s="21" t="s">
        <v>144</v>
      </c>
      <c r="C34" s="68">
        <f t="shared" si="6"/>
        <v>135359</v>
      </c>
      <c r="D34" s="27">
        <f t="shared" si="8"/>
        <v>0</v>
      </c>
      <c r="E34" s="27">
        <f t="shared" si="8"/>
        <v>0</v>
      </c>
      <c r="F34" s="27">
        <f t="shared" si="8"/>
        <v>135359</v>
      </c>
      <c r="G34" s="68">
        <f>H34+J34</f>
        <v>135359</v>
      </c>
      <c r="H34" s="30"/>
      <c r="I34" s="6"/>
      <c r="J34" s="70">
        <v>135359</v>
      </c>
      <c r="K34" s="68">
        <f t="shared" si="2"/>
        <v>0</v>
      </c>
      <c r="L34" s="30"/>
      <c r="M34" s="6"/>
      <c r="N34" s="70"/>
    </row>
    <row r="35" spans="1:14" ht="25.5" x14ac:dyDescent="0.2">
      <c r="A35" s="23" t="s">
        <v>146</v>
      </c>
      <c r="B35" s="111" t="s">
        <v>88</v>
      </c>
      <c r="C35" s="68">
        <f t="shared" si="6"/>
        <v>0</v>
      </c>
      <c r="D35" s="27">
        <f t="shared" si="8"/>
        <v>8477</v>
      </c>
      <c r="E35" s="27">
        <f t="shared" si="8"/>
        <v>0</v>
      </c>
      <c r="F35" s="27">
        <f t="shared" si="8"/>
        <v>-8477</v>
      </c>
      <c r="G35" s="68">
        <f>H35+J35</f>
        <v>0</v>
      </c>
      <c r="H35" s="30"/>
      <c r="I35" s="6"/>
      <c r="J35" s="70"/>
      <c r="K35" s="68">
        <f t="shared" si="2"/>
        <v>0</v>
      </c>
      <c r="L35" s="30">
        <f>8417+60</f>
        <v>8477</v>
      </c>
      <c r="M35" s="6"/>
      <c r="N35" s="70">
        <f>-8417-60</f>
        <v>-8477</v>
      </c>
    </row>
    <row r="36" spans="1:14" ht="25.5" x14ac:dyDescent="0.2">
      <c r="A36" s="25" t="s">
        <v>13</v>
      </c>
      <c r="B36" s="22" t="s">
        <v>48</v>
      </c>
      <c r="C36" s="71">
        <f t="shared" si="6"/>
        <v>-7435</v>
      </c>
      <c r="D36" s="5">
        <f t="shared" ref="D36:F37" si="9">D37</f>
        <v>-7435</v>
      </c>
      <c r="E36" s="5">
        <f t="shared" si="9"/>
        <v>0</v>
      </c>
      <c r="F36" s="67">
        <f t="shared" si="9"/>
        <v>0</v>
      </c>
      <c r="G36" s="71">
        <f t="shared" si="1"/>
        <v>0</v>
      </c>
      <c r="H36" s="5">
        <f t="shared" ref="H36:J37" si="10">H37</f>
        <v>0</v>
      </c>
      <c r="I36" s="5">
        <f t="shared" si="10"/>
        <v>0</v>
      </c>
      <c r="J36" s="67">
        <f t="shared" si="10"/>
        <v>0</v>
      </c>
      <c r="K36" s="71">
        <f t="shared" si="2"/>
        <v>-7435</v>
      </c>
      <c r="L36" s="5">
        <f t="shared" ref="L36:N37" si="11">L37</f>
        <v>-7435</v>
      </c>
      <c r="M36" s="5">
        <f t="shared" si="11"/>
        <v>0</v>
      </c>
      <c r="N36" s="67">
        <f t="shared" si="11"/>
        <v>0</v>
      </c>
    </row>
    <row r="37" spans="1:14" ht="25.5" x14ac:dyDescent="0.2">
      <c r="A37" s="26" t="s">
        <v>22</v>
      </c>
      <c r="B37" s="20" t="s">
        <v>47</v>
      </c>
      <c r="C37" s="71">
        <f t="shared" si="6"/>
        <v>-7435</v>
      </c>
      <c r="D37" s="28">
        <f t="shared" si="9"/>
        <v>-7435</v>
      </c>
      <c r="E37" s="28">
        <f t="shared" si="9"/>
        <v>0</v>
      </c>
      <c r="F37" s="28">
        <f t="shared" si="9"/>
        <v>0</v>
      </c>
      <c r="G37" s="71">
        <f>H37+J37</f>
        <v>0</v>
      </c>
      <c r="H37" s="28">
        <f t="shared" si="10"/>
        <v>0</v>
      </c>
      <c r="I37" s="28">
        <f t="shared" si="10"/>
        <v>0</v>
      </c>
      <c r="J37" s="28">
        <f t="shared" si="10"/>
        <v>0</v>
      </c>
      <c r="K37" s="71">
        <f>L37+N37</f>
        <v>-7435</v>
      </c>
      <c r="L37" s="28">
        <f t="shared" si="11"/>
        <v>-7435</v>
      </c>
      <c r="M37" s="28">
        <f t="shared" si="11"/>
        <v>0</v>
      </c>
      <c r="N37" s="73">
        <f t="shared" si="11"/>
        <v>0</v>
      </c>
    </row>
    <row r="38" spans="1:14" x14ac:dyDescent="0.2">
      <c r="A38" s="148" t="s">
        <v>23</v>
      </c>
      <c r="B38" s="142" t="s">
        <v>130</v>
      </c>
      <c r="C38" s="143">
        <f t="shared" si="6"/>
        <v>-7435</v>
      </c>
      <c r="D38" s="144">
        <f>H38+L38</f>
        <v>-7435</v>
      </c>
      <c r="E38" s="144">
        <f>I38+M38</f>
        <v>0</v>
      </c>
      <c r="F38" s="144">
        <f>J38+N38</f>
        <v>0</v>
      </c>
      <c r="G38" s="143">
        <f>H38+J38</f>
        <v>0</v>
      </c>
      <c r="H38" s="149"/>
      <c r="I38" s="144"/>
      <c r="J38" s="150"/>
      <c r="K38" s="143">
        <f>L38+N38</f>
        <v>-7435</v>
      </c>
      <c r="L38" s="151">
        <v>-7435</v>
      </c>
      <c r="M38" s="144"/>
      <c r="N38" s="150"/>
    </row>
    <row r="39" spans="1:14" x14ac:dyDescent="0.2">
      <c r="A39" s="26" t="s">
        <v>17</v>
      </c>
      <c r="B39" s="19" t="s">
        <v>158</v>
      </c>
      <c r="C39" s="71">
        <f t="shared" si="6"/>
        <v>0</v>
      </c>
      <c r="D39" s="28">
        <f>D40+D42</f>
        <v>0</v>
      </c>
      <c r="E39" s="28">
        <f>E40+E42</f>
        <v>-1625</v>
      </c>
      <c r="F39" s="28">
        <f>F40+F42</f>
        <v>0</v>
      </c>
      <c r="G39" s="71">
        <f t="shared" ref="G39:G53" si="12">H39+J39</f>
        <v>0</v>
      </c>
      <c r="H39" s="28">
        <f>H40+H42</f>
        <v>0</v>
      </c>
      <c r="I39" s="28">
        <f>I40+I42</f>
        <v>0</v>
      </c>
      <c r="J39" s="28">
        <f>J40+J42</f>
        <v>0</v>
      </c>
      <c r="K39" s="71">
        <f t="shared" ref="K39:K53" si="13">L39+N39</f>
        <v>0</v>
      </c>
      <c r="L39" s="28">
        <f>L40+L42</f>
        <v>0</v>
      </c>
      <c r="M39" s="28">
        <f>M40+M42</f>
        <v>-1625</v>
      </c>
      <c r="N39" s="73">
        <f>N40+N42</f>
        <v>0</v>
      </c>
    </row>
    <row r="40" spans="1:14" ht="25.5" x14ac:dyDescent="0.2">
      <c r="A40" s="2" t="s">
        <v>24</v>
      </c>
      <c r="B40" s="20" t="s">
        <v>47</v>
      </c>
      <c r="C40" s="71">
        <f t="shared" si="6"/>
        <v>0</v>
      </c>
      <c r="D40" s="28">
        <f t="shared" ref="D40:N42" si="14">D41</f>
        <v>0</v>
      </c>
      <c r="E40" s="28">
        <f t="shared" si="14"/>
        <v>-75</v>
      </c>
      <c r="F40" s="73">
        <f t="shared" si="14"/>
        <v>0</v>
      </c>
      <c r="G40" s="71">
        <f t="shared" si="12"/>
        <v>0</v>
      </c>
      <c r="H40" s="28">
        <f t="shared" si="14"/>
        <v>0</v>
      </c>
      <c r="I40" s="28">
        <f t="shared" si="14"/>
        <v>0</v>
      </c>
      <c r="J40" s="73">
        <f t="shared" si="14"/>
        <v>0</v>
      </c>
      <c r="K40" s="71">
        <f t="shared" si="13"/>
        <v>0</v>
      </c>
      <c r="L40" s="28">
        <f t="shared" si="14"/>
        <v>0</v>
      </c>
      <c r="M40" s="28">
        <f t="shared" si="14"/>
        <v>-75</v>
      </c>
      <c r="N40" s="73">
        <f t="shared" si="14"/>
        <v>0</v>
      </c>
    </row>
    <row r="41" spans="1:14" x14ac:dyDescent="0.2">
      <c r="A41" s="3" t="s">
        <v>25</v>
      </c>
      <c r="B41" s="32" t="s">
        <v>159</v>
      </c>
      <c r="C41" s="72">
        <f t="shared" si="6"/>
        <v>0</v>
      </c>
      <c r="D41" s="27">
        <f>H41+L41</f>
        <v>0</v>
      </c>
      <c r="E41" s="27">
        <f>I41+M41</f>
        <v>-75</v>
      </c>
      <c r="F41" s="27">
        <f>J41+N41</f>
        <v>0</v>
      </c>
      <c r="G41" s="72">
        <f t="shared" si="12"/>
        <v>0</v>
      </c>
      <c r="H41" s="30"/>
      <c r="I41" s="29"/>
      <c r="J41" s="74"/>
      <c r="K41" s="72">
        <f t="shared" si="13"/>
        <v>0</v>
      </c>
      <c r="L41" s="30"/>
      <c r="M41" s="29">
        <f>-210+135</f>
        <v>-75</v>
      </c>
      <c r="N41" s="74"/>
    </row>
    <row r="42" spans="1:14" x14ac:dyDescent="0.2">
      <c r="A42" s="2" t="s">
        <v>168</v>
      </c>
      <c r="B42" s="20" t="s">
        <v>16</v>
      </c>
      <c r="C42" s="71">
        <f t="shared" si="6"/>
        <v>0</v>
      </c>
      <c r="D42" s="28">
        <f t="shared" si="14"/>
        <v>0</v>
      </c>
      <c r="E42" s="28">
        <f t="shared" si="14"/>
        <v>-1550</v>
      </c>
      <c r="F42" s="73">
        <f t="shared" si="14"/>
        <v>0</v>
      </c>
      <c r="G42" s="71">
        <f t="shared" si="12"/>
        <v>0</v>
      </c>
      <c r="H42" s="28">
        <f t="shared" si="14"/>
        <v>0</v>
      </c>
      <c r="I42" s="28">
        <f t="shared" si="14"/>
        <v>0</v>
      </c>
      <c r="J42" s="73">
        <f t="shared" si="14"/>
        <v>0</v>
      </c>
      <c r="K42" s="71">
        <f t="shared" si="13"/>
        <v>0</v>
      </c>
      <c r="L42" s="28">
        <f t="shared" si="14"/>
        <v>0</v>
      </c>
      <c r="M42" s="28">
        <f t="shared" si="14"/>
        <v>-1550</v>
      </c>
      <c r="N42" s="73">
        <f t="shared" si="14"/>
        <v>0</v>
      </c>
    </row>
    <row r="43" spans="1:14" x14ac:dyDescent="0.2">
      <c r="A43" s="3" t="s">
        <v>169</v>
      </c>
      <c r="B43" s="24" t="s">
        <v>50</v>
      </c>
      <c r="C43" s="72">
        <f t="shared" si="6"/>
        <v>0</v>
      </c>
      <c r="D43" s="27">
        <f>H43+L43</f>
        <v>0</v>
      </c>
      <c r="E43" s="27">
        <f>I43+M43</f>
        <v>-1550</v>
      </c>
      <c r="F43" s="27">
        <f>J43+N43</f>
        <v>0</v>
      </c>
      <c r="G43" s="72">
        <f t="shared" si="12"/>
        <v>0</v>
      </c>
      <c r="H43" s="30"/>
      <c r="I43" s="29"/>
      <c r="J43" s="74"/>
      <c r="K43" s="72">
        <f t="shared" si="13"/>
        <v>0</v>
      </c>
      <c r="L43" s="30"/>
      <c r="M43" s="29">
        <f>-1550</f>
        <v>-1550</v>
      </c>
      <c r="N43" s="74"/>
    </row>
    <row r="44" spans="1:14" x14ac:dyDescent="0.2">
      <c r="A44" s="26" t="s">
        <v>18</v>
      </c>
      <c r="B44" s="19" t="s">
        <v>160</v>
      </c>
      <c r="C44" s="71">
        <f t="shared" si="6"/>
        <v>0</v>
      </c>
      <c r="D44" s="28">
        <f>D45+D47</f>
        <v>0</v>
      </c>
      <c r="E44" s="28">
        <f>E45+E47</f>
        <v>-1630</v>
      </c>
      <c r="F44" s="28">
        <f>F45+F47</f>
        <v>0</v>
      </c>
      <c r="G44" s="71">
        <f t="shared" si="12"/>
        <v>0</v>
      </c>
      <c r="H44" s="28">
        <f>H45+H47</f>
        <v>0</v>
      </c>
      <c r="I44" s="28">
        <f>I45+I47</f>
        <v>0</v>
      </c>
      <c r="J44" s="28">
        <f>J45+J47</f>
        <v>0</v>
      </c>
      <c r="K44" s="71">
        <f t="shared" si="13"/>
        <v>0</v>
      </c>
      <c r="L44" s="28">
        <f>L45+L47</f>
        <v>0</v>
      </c>
      <c r="M44" s="28">
        <f>M45+M47</f>
        <v>-1630</v>
      </c>
      <c r="N44" s="73">
        <f>N45+N47</f>
        <v>0</v>
      </c>
    </row>
    <row r="45" spans="1:14" ht="25.5" x14ac:dyDescent="0.2">
      <c r="A45" s="2" t="s">
        <v>26</v>
      </c>
      <c r="B45" s="20" t="s">
        <v>47</v>
      </c>
      <c r="C45" s="71">
        <f t="shared" si="6"/>
        <v>-320</v>
      </c>
      <c r="D45" s="28">
        <f t="shared" ref="D45:N47" si="15">D46</f>
        <v>-320</v>
      </c>
      <c r="E45" s="28">
        <f t="shared" si="15"/>
        <v>-530</v>
      </c>
      <c r="F45" s="73">
        <f t="shared" si="15"/>
        <v>0</v>
      </c>
      <c r="G45" s="71">
        <f t="shared" si="12"/>
        <v>0</v>
      </c>
      <c r="H45" s="28">
        <f t="shared" si="15"/>
        <v>0</v>
      </c>
      <c r="I45" s="28">
        <f t="shared" si="15"/>
        <v>0</v>
      </c>
      <c r="J45" s="73">
        <f t="shared" si="15"/>
        <v>0</v>
      </c>
      <c r="K45" s="71">
        <f t="shared" si="13"/>
        <v>-320</v>
      </c>
      <c r="L45" s="28">
        <f t="shared" si="15"/>
        <v>-320</v>
      </c>
      <c r="M45" s="28">
        <f t="shared" si="15"/>
        <v>-530</v>
      </c>
      <c r="N45" s="73">
        <f t="shared" si="15"/>
        <v>0</v>
      </c>
    </row>
    <row r="46" spans="1:14" x14ac:dyDescent="0.2">
      <c r="A46" s="3" t="s">
        <v>27</v>
      </c>
      <c r="B46" s="32" t="s">
        <v>159</v>
      </c>
      <c r="C46" s="72">
        <f t="shared" si="6"/>
        <v>-320</v>
      </c>
      <c r="D46" s="27">
        <f>H46+L46</f>
        <v>-320</v>
      </c>
      <c r="E46" s="27">
        <f>I46+M46</f>
        <v>-530</v>
      </c>
      <c r="F46" s="27">
        <f>J46+N46</f>
        <v>0</v>
      </c>
      <c r="G46" s="72">
        <f t="shared" si="12"/>
        <v>0</v>
      </c>
      <c r="H46" s="30"/>
      <c r="I46" s="29"/>
      <c r="J46" s="74"/>
      <c r="K46" s="72">
        <f t="shared" si="13"/>
        <v>-320</v>
      </c>
      <c r="L46" s="30">
        <f>-510+190</f>
        <v>-320</v>
      </c>
      <c r="M46" s="29">
        <f>-700+170</f>
        <v>-530</v>
      </c>
      <c r="N46" s="74"/>
    </row>
    <row r="47" spans="1:14" x14ac:dyDescent="0.2">
      <c r="A47" s="2" t="s">
        <v>170</v>
      </c>
      <c r="B47" s="20" t="s">
        <v>16</v>
      </c>
      <c r="C47" s="71">
        <f t="shared" si="6"/>
        <v>320</v>
      </c>
      <c r="D47" s="28">
        <f t="shared" si="15"/>
        <v>320</v>
      </c>
      <c r="E47" s="28">
        <f t="shared" si="15"/>
        <v>-1100</v>
      </c>
      <c r="F47" s="73">
        <f t="shared" si="15"/>
        <v>0</v>
      </c>
      <c r="G47" s="71">
        <f t="shared" si="12"/>
        <v>0</v>
      </c>
      <c r="H47" s="28">
        <f t="shared" si="15"/>
        <v>0</v>
      </c>
      <c r="I47" s="28">
        <f t="shared" si="15"/>
        <v>0</v>
      </c>
      <c r="J47" s="73">
        <f t="shared" si="15"/>
        <v>0</v>
      </c>
      <c r="K47" s="71">
        <f t="shared" si="13"/>
        <v>320</v>
      </c>
      <c r="L47" s="28">
        <f t="shared" si="15"/>
        <v>320</v>
      </c>
      <c r="M47" s="28">
        <f t="shared" si="15"/>
        <v>-1100</v>
      </c>
      <c r="N47" s="73">
        <f t="shared" si="15"/>
        <v>0</v>
      </c>
    </row>
    <row r="48" spans="1:14" x14ac:dyDescent="0.2">
      <c r="A48" s="3" t="s">
        <v>171</v>
      </c>
      <c r="B48" s="24" t="s">
        <v>50</v>
      </c>
      <c r="C48" s="72">
        <f t="shared" si="6"/>
        <v>320</v>
      </c>
      <c r="D48" s="27">
        <f>H48+L48</f>
        <v>320</v>
      </c>
      <c r="E48" s="27">
        <f>I48+M48</f>
        <v>-1100</v>
      </c>
      <c r="F48" s="27">
        <f>J48+N48</f>
        <v>0</v>
      </c>
      <c r="G48" s="72">
        <f t="shared" si="12"/>
        <v>0</v>
      </c>
      <c r="H48" s="30"/>
      <c r="I48" s="29"/>
      <c r="J48" s="74"/>
      <c r="K48" s="72">
        <f t="shared" si="13"/>
        <v>320</v>
      </c>
      <c r="L48" s="30">
        <v>320</v>
      </c>
      <c r="M48" s="29">
        <v>-1100</v>
      </c>
      <c r="N48" s="74"/>
    </row>
    <row r="49" spans="1:14" x14ac:dyDescent="0.2">
      <c r="A49" s="26" t="s">
        <v>19</v>
      </c>
      <c r="B49" s="19" t="s">
        <v>161</v>
      </c>
      <c r="C49" s="71">
        <f t="shared" si="6"/>
        <v>0</v>
      </c>
      <c r="D49" s="28">
        <f>D50+D52+D54</f>
        <v>-1370</v>
      </c>
      <c r="E49" s="28">
        <f>E50+E52+E54</f>
        <v>-710</v>
      </c>
      <c r="F49" s="28">
        <f>F50+F52+F54</f>
        <v>1370</v>
      </c>
      <c r="G49" s="71">
        <f t="shared" si="12"/>
        <v>0</v>
      </c>
      <c r="H49" s="28">
        <f>H50+H52+H54</f>
        <v>0</v>
      </c>
      <c r="I49" s="28">
        <f>I50+I52+I54</f>
        <v>0</v>
      </c>
      <c r="J49" s="28">
        <f>J50+J52+J54</f>
        <v>0</v>
      </c>
      <c r="K49" s="71">
        <f t="shared" si="13"/>
        <v>0</v>
      </c>
      <c r="L49" s="28">
        <f>L50+L52+L54</f>
        <v>-1370</v>
      </c>
      <c r="M49" s="28">
        <f>M50+M52+M54</f>
        <v>-710</v>
      </c>
      <c r="N49" s="73">
        <f>N50+N52+N54</f>
        <v>1370</v>
      </c>
    </row>
    <row r="50" spans="1:14" ht="25.5" x14ac:dyDescent="0.2">
      <c r="A50" s="2" t="s">
        <v>28</v>
      </c>
      <c r="B50" s="20" t="s">
        <v>89</v>
      </c>
      <c r="C50" s="71">
        <f t="shared" si="6"/>
        <v>-250</v>
      </c>
      <c r="D50" s="28">
        <f t="shared" ref="D50:N54" si="16">D51</f>
        <v>-250</v>
      </c>
      <c r="E50" s="28">
        <f t="shared" si="16"/>
        <v>0</v>
      </c>
      <c r="F50" s="73">
        <f t="shared" si="16"/>
        <v>0</v>
      </c>
      <c r="G50" s="71">
        <f t="shared" si="12"/>
        <v>0</v>
      </c>
      <c r="H50" s="28">
        <f t="shared" si="16"/>
        <v>0</v>
      </c>
      <c r="I50" s="28">
        <f t="shared" si="16"/>
        <v>0</v>
      </c>
      <c r="J50" s="73">
        <f t="shared" si="16"/>
        <v>0</v>
      </c>
      <c r="K50" s="71">
        <f t="shared" si="13"/>
        <v>-250</v>
      </c>
      <c r="L50" s="28">
        <f t="shared" si="16"/>
        <v>-250</v>
      </c>
      <c r="M50" s="28">
        <f t="shared" si="16"/>
        <v>0</v>
      </c>
      <c r="N50" s="73">
        <f t="shared" si="16"/>
        <v>0</v>
      </c>
    </row>
    <row r="51" spans="1:14" x14ac:dyDescent="0.2">
      <c r="A51" s="3" t="s">
        <v>111</v>
      </c>
      <c r="B51" s="32" t="s">
        <v>162</v>
      </c>
      <c r="C51" s="72">
        <f t="shared" si="6"/>
        <v>-250</v>
      </c>
      <c r="D51" s="27">
        <f>H51+L51</f>
        <v>-250</v>
      </c>
      <c r="E51" s="27">
        <f>I51+M51</f>
        <v>0</v>
      </c>
      <c r="F51" s="27">
        <f>J51+N51</f>
        <v>0</v>
      </c>
      <c r="G51" s="72">
        <f t="shared" si="12"/>
        <v>0</v>
      </c>
      <c r="H51" s="30"/>
      <c r="I51" s="29"/>
      <c r="J51" s="74"/>
      <c r="K51" s="72">
        <f t="shared" si="13"/>
        <v>-250</v>
      </c>
      <c r="L51" s="30">
        <v>-250</v>
      </c>
      <c r="M51" s="29"/>
      <c r="N51" s="74"/>
    </row>
    <row r="52" spans="1:14" ht="25.5" x14ac:dyDescent="0.2">
      <c r="A52" s="2" t="s">
        <v>172</v>
      </c>
      <c r="B52" s="20" t="s">
        <v>47</v>
      </c>
      <c r="C52" s="71">
        <f t="shared" si="6"/>
        <v>810</v>
      </c>
      <c r="D52" s="28">
        <f t="shared" si="16"/>
        <v>810</v>
      </c>
      <c r="E52" s="28">
        <f t="shared" si="16"/>
        <v>730</v>
      </c>
      <c r="F52" s="73">
        <f t="shared" si="16"/>
        <v>0</v>
      </c>
      <c r="G52" s="71">
        <f t="shared" si="12"/>
        <v>0</v>
      </c>
      <c r="H52" s="28">
        <f t="shared" si="16"/>
        <v>0</v>
      </c>
      <c r="I52" s="28">
        <f t="shared" si="16"/>
        <v>0</v>
      </c>
      <c r="J52" s="73">
        <f t="shared" si="16"/>
        <v>0</v>
      </c>
      <c r="K52" s="71">
        <f t="shared" si="13"/>
        <v>810</v>
      </c>
      <c r="L52" s="28">
        <f t="shared" si="16"/>
        <v>810</v>
      </c>
      <c r="M52" s="28">
        <f t="shared" si="16"/>
        <v>730</v>
      </c>
      <c r="N52" s="73">
        <f t="shared" si="16"/>
        <v>0</v>
      </c>
    </row>
    <row r="53" spans="1:14" x14ac:dyDescent="0.2">
      <c r="A53" s="3" t="s">
        <v>173</v>
      </c>
      <c r="B53" s="32" t="s">
        <v>159</v>
      </c>
      <c r="C53" s="72">
        <f t="shared" si="6"/>
        <v>810</v>
      </c>
      <c r="D53" s="27">
        <f>H53+L53</f>
        <v>810</v>
      </c>
      <c r="E53" s="27">
        <f>I53+M53</f>
        <v>730</v>
      </c>
      <c r="F53" s="27">
        <f>J53+N53</f>
        <v>0</v>
      </c>
      <c r="G53" s="72">
        <f t="shared" si="12"/>
        <v>0</v>
      </c>
      <c r="H53" s="30"/>
      <c r="I53" s="29"/>
      <c r="J53" s="74"/>
      <c r="K53" s="72">
        <f t="shared" si="13"/>
        <v>810</v>
      </c>
      <c r="L53" s="30">
        <f>980-170</f>
        <v>810</v>
      </c>
      <c r="M53" s="29">
        <f>880-150</f>
        <v>730</v>
      </c>
      <c r="N53" s="74"/>
    </row>
    <row r="54" spans="1:14" x14ac:dyDescent="0.2">
      <c r="A54" s="2" t="s">
        <v>174</v>
      </c>
      <c r="B54" s="20" t="s">
        <v>16</v>
      </c>
      <c r="C54" s="71">
        <f t="shared" ref="C54:C60" si="17">D54+F54</f>
        <v>-560</v>
      </c>
      <c r="D54" s="28">
        <f t="shared" si="16"/>
        <v>-1930</v>
      </c>
      <c r="E54" s="28">
        <f t="shared" si="16"/>
        <v>-1440</v>
      </c>
      <c r="F54" s="73">
        <f t="shared" si="16"/>
        <v>1370</v>
      </c>
      <c r="G54" s="71">
        <f t="shared" ref="G54:G60" si="18">H54+J54</f>
        <v>0</v>
      </c>
      <c r="H54" s="28">
        <f t="shared" si="16"/>
        <v>0</v>
      </c>
      <c r="I54" s="28">
        <f t="shared" si="16"/>
        <v>0</v>
      </c>
      <c r="J54" s="73">
        <f t="shared" si="16"/>
        <v>0</v>
      </c>
      <c r="K54" s="71">
        <f t="shared" ref="K54:K60" si="19">L54+N54</f>
        <v>-560</v>
      </c>
      <c r="L54" s="28">
        <f t="shared" si="16"/>
        <v>-1930</v>
      </c>
      <c r="M54" s="28">
        <f t="shared" si="16"/>
        <v>-1440</v>
      </c>
      <c r="N54" s="73">
        <f t="shared" si="16"/>
        <v>1370</v>
      </c>
    </row>
    <row r="55" spans="1:14" x14ac:dyDescent="0.2">
      <c r="A55" s="3" t="s">
        <v>175</v>
      </c>
      <c r="B55" s="24" t="s">
        <v>50</v>
      </c>
      <c r="C55" s="72">
        <f t="shared" si="17"/>
        <v>-560</v>
      </c>
      <c r="D55" s="27">
        <f>H55+L55</f>
        <v>-1930</v>
      </c>
      <c r="E55" s="27">
        <f>I55+M55</f>
        <v>-1440</v>
      </c>
      <c r="F55" s="27">
        <f>J55+N55</f>
        <v>1370</v>
      </c>
      <c r="G55" s="72">
        <f t="shared" si="18"/>
        <v>0</v>
      </c>
      <c r="H55" s="30"/>
      <c r="I55" s="29"/>
      <c r="J55" s="74"/>
      <c r="K55" s="72">
        <f t="shared" si="19"/>
        <v>-560</v>
      </c>
      <c r="L55" s="30">
        <v>-1930</v>
      </c>
      <c r="M55" s="29">
        <v>-1440</v>
      </c>
      <c r="N55" s="74">
        <v>1370</v>
      </c>
    </row>
    <row r="56" spans="1:14" x14ac:dyDescent="0.2">
      <c r="A56" s="26" t="s">
        <v>33</v>
      </c>
      <c r="B56" s="19" t="s">
        <v>163</v>
      </c>
      <c r="C56" s="71">
        <f t="shared" si="17"/>
        <v>0</v>
      </c>
      <c r="D56" s="28">
        <f>D57+D59</f>
        <v>-606</v>
      </c>
      <c r="E56" s="28">
        <f>E57+E59</f>
        <v>-1300</v>
      </c>
      <c r="F56" s="28">
        <f>F57+F59</f>
        <v>606</v>
      </c>
      <c r="G56" s="71">
        <f t="shared" si="18"/>
        <v>0</v>
      </c>
      <c r="H56" s="28">
        <f>H57+H59</f>
        <v>0</v>
      </c>
      <c r="I56" s="28">
        <f>I57+I59</f>
        <v>0</v>
      </c>
      <c r="J56" s="28">
        <f>J57+J59</f>
        <v>0</v>
      </c>
      <c r="K56" s="71">
        <f t="shared" si="19"/>
        <v>0</v>
      </c>
      <c r="L56" s="28">
        <f>L57+L59</f>
        <v>-606</v>
      </c>
      <c r="M56" s="28">
        <f>M57+M59</f>
        <v>-1300</v>
      </c>
      <c r="N56" s="73">
        <f>N57+N59</f>
        <v>606</v>
      </c>
    </row>
    <row r="57" spans="1:14" ht="25.5" x14ac:dyDescent="0.2">
      <c r="A57" s="2" t="s">
        <v>34</v>
      </c>
      <c r="B57" s="20" t="s">
        <v>47</v>
      </c>
      <c r="C57" s="71">
        <f t="shared" si="17"/>
        <v>340</v>
      </c>
      <c r="D57" s="28">
        <f t="shared" ref="D57:N59" si="20">D58</f>
        <v>353</v>
      </c>
      <c r="E57" s="28">
        <f t="shared" si="20"/>
        <v>-1000</v>
      </c>
      <c r="F57" s="73">
        <f t="shared" si="20"/>
        <v>-13</v>
      </c>
      <c r="G57" s="71">
        <f t="shared" si="18"/>
        <v>0</v>
      </c>
      <c r="H57" s="28">
        <f t="shared" si="20"/>
        <v>0</v>
      </c>
      <c r="I57" s="28">
        <f t="shared" si="20"/>
        <v>0</v>
      </c>
      <c r="J57" s="73">
        <f t="shared" si="20"/>
        <v>0</v>
      </c>
      <c r="K57" s="71">
        <f t="shared" si="19"/>
        <v>340</v>
      </c>
      <c r="L57" s="28">
        <f t="shared" si="20"/>
        <v>353</v>
      </c>
      <c r="M57" s="28">
        <f t="shared" si="20"/>
        <v>-1000</v>
      </c>
      <c r="N57" s="73">
        <f t="shared" si="20"/>
        <v>-13</v>
      </c>
    </row>
    <row r="58" spans="1:14" x14ac:dyDescent="0.2">
      <c r="A58" s="3" t="s">
        <v>35</v>
      </c>
      <c r="B58" s="32" t="s">
        <v>159</v>
      </c>
      <c r="C58" s="72">
        <f t="shared" si="17"/>
        <v>340</v>
      </c>
      <c r="D58" s="27">
        <f>H58+L58</f>
        <v>353</v>
      </c>
      <c r="E58" s="27">
        <f>I58+M58</f>
        <v>-1000</v>
      </c>
      <c r="F58" s="27">
        <f>J58+N58</f>
        <v>-13</v>
      </c>
      <c r="G58" s="72">
        <f t="shared" si="18"/>
        <v>0</v>
      </c>
      <c r="H58" s="30"/>
      <c r="I58" s="29"/>
      <c r="J58" s="74"/>
      <c r="K58" s="72">
        <f t="shared" si="19"/>
        <v>340</v>
      </c>
      <c r="L58" s="30">
        <f>1173-820</f>
        <v>353</v>
      </c>
      <c r="M58" s="29">
        <f>-400-600</f>
        <v>-1000</v>
      </c>
      <c r="N58" s="74">
        <v>-13</v>
      </c>
    </row>
    <row r="59" spans="1:14" x14ac:dyDescent="0.2">
      <c r="A59" s="2" t="s">
        <v>176</v>
      </c>
      <c r="B59" s="20" t="s">
        <v>16</v>
      </c>
      <c r="C59" s="71">
        <f t="shared" si="17"/>
        <v>-340</v>
      </c>
      <c r="D59" s="28">
        <f t="shared" si="20"/>
        <v>-959</v>
      </c>
      <c r="E59" s="28">
        <f t="shared" si="20"/>
        <v>-300</v>
      </c>
      <c r="F59" s="73">
        <f t="shared" si="20"/>
        <v>619</v>
      </c>
      <c r="G59" s="71">
        <f t="shared" si="18"/>
        <v>0</v>
      </c>
      <c r="H59" s="28">
        <f t="shared" si="20"/>
        <v>0</v>
      </c>
      <c r="I59" s="28">
        <f t="shared" si="20"/>
        <v>0</v>
      </c>
      <c r="J59" s="73">
        <f t="shared" si="20"/>
        <v>0</v>
      </c>
      <c r="K59" s="71">
        <f t="shared" si="19"/>
        <v>-340</v>
      </c>
      <c r="L59" s="28">
        <f t="shared" si="20"/>
        <v>-959</v>
      </c>
      <c r="M59" s="28">
        <f t="shared" si="20"/>
        <v>-300</v>
      </c>
      <c r="N59" s="73">
        <f t="shared" si="20"/>
        <v>619</v>
      </c>
    </row>
    <row r="60" spans="1:14" x14ac:dyDescent="0.2">
      <c r="A60" s="3" t="s">
        <v>177</v>
      </c>
      <c r="B60" s="24" t="s">
        <v>50</v>
      </c>
      <c r="C60" s="72">
        <f t="shared" si="17"/>
        <v>-340</v>
      </c>
      <c r="D60" s="27">
        <f>H60+L60</f>
        <v>-959</v>
      </c>
      <c r="E60" s="27">
        <f>I60+M60</f>
        <v>-300</v>
      </c>
      <c r="F60" s="27">
        <f>J60+N60</f>
        <v>619</v>
      </c>
      <c r="G60" s="72">
        <f t="shared" si="18"/>
        <v>0</v>
      </c>
      <c r="H60" s="30"/>
      <c r="I60" s="29"/>
      <c r="J60" s="74"/>
      <c r="K60" s="72">
        <f t="shared" si="19"/>
        <v>-340</v>
      </c>
      <c r="L60" s="30">
        <v>-959</v>
      </c>
      <c r="M60" s="29">
        <v>-300</v>
      </c>
      <c r="N60" s="74">
        <v>619</v>
      </c>
    </row>
    <row r="61" spans="1:14" x14ac:dyDescent="0.2">
      <c r="A61" s="26" t="s">
        <v>36</v>
      </c>
      <c r="B61" s="19" t="s">
        <v>94</v>
      </c>
      <c r="C61" s="71">
        <f t="shared" ref="C61:C66" si="21">D61+F61</f>
        <v>0</v>
      </c>
      <c r="D61" s="28">
        <f>D62+D64</f>
        <v>-710</v>
      </c>
      <c r="E61" s="28">
        <f>E62+E64</f>
        <v>-5120</v>
      </c>
      <c r="F61" s="28">
        <f>F62+F64</f>
        <v>710</v>
      </c>
      <c r="G61" s="71">
        <f t="shared" ref="G61:G66" si="22">H61+J61</f>
        <v>0</v>
      </c>
      <c r="H61" s="28">
        <f>H62+H64</f>
        <v>0</v>
      </c>
      <c r="I61" s="28">
        <f>I62+I64</f>
        <v>0</v>
      </c>
      <c r="J61" s="28">
        <f>J62+J64</f>
        <v>0</v>
      </c>
      <c r="K61" s="71">
        <f t="shared" ref="K61:K66" si="23">L61+N61</f>
        <v>0</v>
      </c>
      <c r="L61" s="28">
        <f>L62+L64</f>
        <v>-710</v>
      </c>
      <c r="M61" s="28">
        <f>M62+M64</f>
        <v>-5120</v>
      </c>
      <c r="N61" s="73">
        <f>N62+N64</f>
        <v>710</v>
      </c>
    </row>
    <row r="62" spans="1:14" ht="25.5" x14ac:dyDescent="0.2">
      <c r="A62" s="2" t="s">
        <v>37</v>
      </c>
      <c r="B62" s="20" t="s">
        <v>47</v>
      </c>
      <c r="C62" s="71">
        <f t="shared" si="21"/>
        <v>5612</v>
      </c>
      <c r="D62" s="28">
        <f t="shared" ref="D62:N62" si="24">D63</f>
        <v>5612</v>
      </c>
      <c r="E62" s="28">
        <f t="shared" si="24"/>
        <v>2800</v>
      </c>
      <c r="F62" s="73">
        <f t="shared" si="24"/>
        <v>0</v>
      </c>
      <c r="G62" s="71">
        <f t="shared" si="22"/>
        <v>0</v>
      </c>
      <c r="H62" s="28">
        <f t="shared" si="24"/>
        <v>0</v>
      </c>
      <c r="I62" s="28">
        <f t="shared" si="24"/>
        <v>0</v>
      </c>
      <c r="J62" s="73">
        <f t="shared" si="24"/>
        <v>0</v>
      </c>
      <c r="K62" s="71">
        <f t="shared" si="23"/>
        <v>5612</v>
      </c>
      <c r="L62" s="28">
        <f t="shared" si="24"/>
        <v>5612</v>
      </c>
      <c r="M62" s="28">
        <f t="shared" si="24"/>
        <v>2800</v>
      </c>
      <c r="N62" s="73">
        <f t="shared" si="24"/>
        <v>0</v>
      </c>
    </row>
    <row r="63" spans="1:14" x14ac:dyDescent="0.2">
      <c r="A63" s="3" t="s">
        <v>38</v>
      </c>
      <c r="B63" s="32" t="s">
        <v>159</v>
      </c>
      <c r="C63" s="72">
        <f t="shared" si="21"/>
        <v>5612</v>
      </c>
      <c r="D63" s="27">
        <f>H63+L63</f>
        <v>5612</v>
      </c>
      <c r="E63" s="27">
        <f>I63+M63</f>
        <v>2800</v>
      </c>
      <c r="F63" s="27">
        <f>J63+N63</f>
        <v>0</v>
      </c>
      <c r="G63" s="72">
        <f t="shared" si="22"/>
        <v>0</v>
      </c>
      <c r="H63" s="30"/>
      <c r="I63" s="29"/>
      <c r="J63" s="74"/>
      <c r="K63" s="72">
        <f t="shared" si="23"/>
        <v>5612</v>
      </c>
      <c r="L63" s="30">
        <f>5062+550</f>
        <v>5612</v>
      </c>
      <c r="M63" s="29">
        <f>2400+400</f>
        <v>2800</v>
      </c>
      <c r="N63" s="74"/>
    </row>
    <row r="64" spans="1:14" x14ac:dyDescent="0.2">
      <c r="A64" s="2" t="s">
        <v>178</v>
      </c>
      <c r="B64" s="20" t="s">
        <v>16</v>
      </c>
      <c r="C64" s="71">
        <f t="shared" si="21"/>
        <v>-5612</v>
      </c>
      <c r="D64" s="28">
        <f>D65+D66</f>
        <v>-6322</v>
      </c>
      <c r="E64" s="28">
        <f>E65+E66</f>
        <v>-7920</v>
      </c>
      <c r="F64" s="28">
        <f>F65+F66</f>
        <v>710</v>
      </c>
      <c r="G64" s="71">
        <f t="shared" si="22"/>
        <v>0</v>
      </c>
      <c r="H64" s="28">
        <f>H65+H66</f>
        <v>0</v>
      </c>
      <c r="I64" s="28">
        <f>I65+I66</f>
        <v>0</v>
      </c>
      <c r="J64" s="28">
        <f>J65+J66</f>
        <v>0</v>
      </c>
      <c r="K64" s="71">
        <f t="shared" si="23"/>
        <v>-5612</v>
      </c>
      <c r="L64" s="28">
        <f>L65+L66</f>
        <v>-6322</v>
      </c>
      <c r="M64" s="28">
        <f>M65+M66</f>
        <v>-7920</v>
      </c>
      <c r="N64" s="73">
        <f>N65+N66</f>
        <v>710</v>
      </c>
    </row>
    <row r="65" spans="1:14" x14ac:dyDescent="0.2">
      <c r="A65" s="118" t="s">
        <v>179</v>
      </c>
      <c r="B65" s="32" t="s">
        <v>112</v>
      </c>
      <c r="C65" s="72">
        <f t="shared" si="21"/>
        <v>570</v>
      </c>
      <c r="D65" s="27">
        <f t="shared" ref="D65:F66" si="25">H65+L65</f>
        <v>570</v>
      </c>
      <c r="E65" s="27">
        <f t="shared" si="25"/>
        <v>0</v>
      </c>
      <c r="F65" s="27">
        <f t="shared" si="25"/>
        <v>0</v>
      </c>
      <c r="G65" s="72">
        <f t="shared" si="22"/>
        <v>0</v>
      </c>
      <c r="H65" s="31"/>
      <c r="I65" s="31"/>
      <c r="J65" s="82"/>
      <c r="K65" s="72">
        <f t="shared" si="23"/>
        <v>570</v>
      </c>
      <c r="L65" s="31">
        <v>570</v>
      </c>
      <c r="M65" s="31"/>
      <c r="N65" s="82"/>
    </row>
    <row r="66" spans="1:14" x14ac:dyDescent="0.2">
      <c r="A66" s="3" t="s">
        <v>180</v>
      </c>
      <c r="B66" s="24" t="s">
        <v>50</v>
      </c>
      <c r="C66" s="72">
        <f t="shared" si="21"/>
        <v>-6182</v>
      </c>
      <c r="D66" s="27">
        <f t="shared" si="25"/>
        <v>-6892</v>
      </c>
      <c r="E66" s="27">
        <f t="shared" si="25"/>
        <v>-7920</v>
      </c>
      <c r="F66" s="27">
        <f t="shared" si="25"/>
        <v>710</v>
      </c>
      <c r="G66" s="72">
        <f t="shared" si="22"/>
        <v>0</v>
      </c>
      <c r="H66" s="30"/>
      <c r="I66" s="29"/>
      <c r="J66" s="74"/>
      <c r="K66" s="72">
        <f t="shared" si="23"/>
        <v>-6182</v>
      </c>
      <c r="L66" s="30">
        <v>-6892</v>
      </c>
      <c r="M66" s="29">
        <v>-7920</v>
      </c>
      <c r="N66" s="74">
        <v>710</v>
      </c>
    </row>
    <row r="67" spans="1:14" x14ac:dyDescent="0.2">
      <c r="A67" s="26" t="s">
        <v>39</v>
      </c>
      <c r="B67" s="19" t="s">
        <v>164</v>
      </c>
      <c r="C67" s="71">
        <f t="shared" ref="C67:C74" si="26">D67+F67</f>
        <v>0</v>
      </c>
      <c r="D67" s="28">
        <f>D68+D70</f>
        <v>23</v>
      </c>
      <c r="E67" s="28">
        <f>E68+E70</f>
        <v>552</v>
      </c>
      <c r="F67" s="28">
        <f>F68+F70</f>
        <v>-23</v>
      </c>
      <c r="G67" s="71">
        <f t="shared" ref="G67:G74" si="27">H67+J67</f>
        <v>0</v>
      </c>
      <c r="H67" s="28">
        <f>H68+H70</f>
        <v>0</v>
      </c>
      <c r="I67" s="28">
        <f>I68+I70</f>
        <v>0</v>
      </c>
      <c r="J67" s="28">
        <f>J68+J70</f>
        <v>0</v>
      </c>
      <c r="K67" s="71">
        <f t="shared" ref="K67:K74" si="28">L67+N67</f>
        <v>0</v>
      </c>
      <c r="L67" s="28">
        <f>L68+L70</f>
        <v>23</v>
      </c>
      <c r="M67" s="28">
        <f>M68+M70</f>
        <v>552</v>
      </c>
      <c r="N67" s="73">
        <f>N68+N70</f>
        <v>-23</v>
      </c>
    </row>
    <row r="68" spans="1:14" ht="25.5" x14ac:dyDescent="0.2">
      <c r="A68" s="2" t="s">
        <v>40</v>
      </c>
      <c r="B68" s="20" t="s">
        <v>47</v>
      </c>
      <c r="C68" s="71">
        <f t="shared" si="26"/>
        <v>-153</v>
      </c>
      <c r="D68" s="28">
        <f t="shared" ref="D68:N68" si="29">D69</f>
        <v>-130</v>
      </c>
      <c r="E68" s="28">
        <f t="shared" si="29"/>
        <v>207</v>
      </c>
      <c r="F68" s="73">
        <f t="shared" si="29"/>
        <v>-23</v>
      </c>
      <c r="G68" s="71">
        <f t="shared" si="27"/>
        <v>0</v>
      </c>
      <c r="H68" s="28">
        <f t="shared" si="29"/>
        <v>0</v>
      </c>
      <c r="I68" s="28">
        <f t="shared" si="29"/>
        <v>0</v>
      </c>
      <c r="J68" s="73">
        <f t="shared" si="29"/>
        <v>0</v>
      </c>
      <c r="K68" s="71">
        <f t="shared" si="28"/>
        <v>-153</v>
      </c>
      <c r="L68" s="28">
        <f t="shared" si="29"/>
        <v>-130</v>
      </c>
      <c r="M68" s="28">
        <f t="shared" si="29"/>
        <v>207</v>
      </c>
      <c r="N68" s="73">
        <f t="shared" si="29"/>
        <v>-23</v>
      </c>
    </row>
    <row r="69" spans="1:14" x14ac:dyDescent="0.2">
      <c r="A69" s="3" t="s">
        <v>41</v>
      </c>
      <c r="B69" s="32" t="s">
        <v>159</v>
      </c>
      <c r="C69" s="72">
        <f t="shared" si="26"/>
        <v>-153</v>
      </c>
      <c r="D69" s="27">
        <f>H69+L69</f>
        <v>-130</v>
      </c>
      <c r="E69" s="27">
        <f>I69+M69</f>
        <v>207</v>
      </c>
      <c r="F69" s="27">
        <f>J69+N69</f>
        <v>-23</v>
      </c>
      <c r="G69" s="72">
        <f t="shared" si="27"/>
        <v>0</v>
      </c>
      <c r="H69" s="30"/>
      <c r="I69" s="29"/>
      <c r="J69" s="74"/>
      <c r="K69" s="72">
        <f t="shared" si="28"/>
        <v>-153</v>
      </c>
      <c r="L69" s="30">
        <f>-140+10</f>
        <v>-130</v>
      </c>
      <c r="M69" s="29">
        <v>207</v>
      </c>
      <c r="N69" s="74">
        <f>-15-8</f>
        <v>-23</v>
      </c>
    </row>
    <row r="70" spans="1:14" x14ac:dyDescent="0.2">
      <c r="A70" s="2" t="s">
        <v>181</v>
      </c>
      <c r="B70" s="20" t="s">
        <v>16</v>
      </c>
      <c r="C70" s="71">
        <f t="shared" si="26"/>
        <v>153</v>
      </c>
      <c r="D70" s="28">
        <f t="shared" ref="D70:N70" si="30">D71</f>
        <v>153</v>
      </c>
      <c r="E70" s="28">
        <f t="shared" si="30"/>
        <v>345</v>
      </c>
      <c r="F70" s="73">
        <f t="shared" si="30"/>
        <v>0</v>
      </c>
      <c r="G70" s="71">
        <f t="shared" si="27"/>
        <v>0</v>
      </c>
      <c r="H70" s="28">
        <f t="shared" si="30"/>
        <v>0</v>
      </c>
      <c r="I70" s="28">
        <f t="shared" si="30"/>
        <v>0</v>
      </c>
      <c r="J70" s="73">
        <f t="shared" si="30"/>
        <v>0</v>
      </c>
      <c r="K70" s="71">
        <f t="shared" si="28"/>
        <v>153</v>
      </c>
      <c r="L70" s="28">
        <f t="shared" si="30"/>
        <v>153</v>
      </c>
      <c r="M70" s="28">
        <f t="shared" si="30"/>
        <v>345</v>
      </c>
      <c r="N70" s="73">
        <f t="shared" si="30"/>
        <v>0</v>
      </c>
    </row>
    <row r="71" spans="1:14" x14ac:dyDescent="0.2">
      <c r="A71" s="3" t="s">
        <v>182</v>
      </c>
      <c r="B71" s="24" t="s">
        <v>50</v>
      </c>
      <c r="C71" s="72">
        <f t="shared" si="26"/>
        <v>153</v>
      </c>
      <c r="D71" s="27">
        <f>H71+L71</f>
        <v>153</v>
      </c>
      <c r="E71" s="27">
        <f>I71+M71</f>
        <v>345</v>
      </c>
      <c r="F71" s="27">
        <f>J71+N71</f>
        <v>0</v>
      </c>
      <c r="G71" s="72">
        <f t="shared" si="27"/>
        <v>0</v>
      </c>
      <c r="H71" s="30"/>
      <c r="I71" s="29"/>
      <c r="J71" s="74"/>
      <c r="K71" s="72">
        <f t="shared" si="28"/>
        <v>153</v>
      </c>
      <c r="L71" s="30">
        <v>153</v>
      </c>
      <c r="M71" s="29">
        <v>345</v>
      </c>
      <c r="N71" s="74"/>
    </row>
    <row r="72" spans="1:14" x14ac:dyDescent="0.2">
      <c r="A72" s="26" t="s">
        <v>42</v>
      </c>
      <c r="B72" s="19" t="s">
        <v>165</v>
      </c>
      <c r="C72" s="71">
        <f t="shared" si="26"/>
        <v>5435</v>
      </c>
      <c r="D72" s="28">
        <f>D73+D75</f>
        <v>3835</v>
      </c>
      <c r="E72" s="28">
        <f>E73+E75</f>
        <v>-1040</v>
      </c>
      <c r="F72" s="28">
        <f>F73+F75</f>
        <v>1600</v>
      </c>
      <c r="G72" s="71">
        <f t="shared" si="27"/>
        <v>0</v>
      </c>
      <c r="H72" s="28">
        <f>H73+H75</f>
        <v>0</v>
      </c>
      <c r="I72" s="28">
        <f>I73+I75</f>
        <v>0</v>
      </c>
      <c r="J72" s="28">
        <f>J73+J75</f>
        <v>0</v>
      </c>
      <c r="K72" s="71">
        <f t="shared" si="28"/>
        <v>5435</v>
      </c>
      <c r="L72" s="28">
        <f>L73+L75</f>
        <v>3835</v>
      </c>
      <c r="M72" s="28">
        <f>M73+M75</f>
        <v>-1040</v>
      </c>
      <c r="N72" s="73">
        <f>N73+N75</f>
        <v>1600</v>
      </c>
    </row>
    <row r="73" spans="1:14" ht="25.5" x14ac:dyDescent="0.2">
      <c r="A73" s="2" t="s">
        <v>43</v>
      </c>
      <c r="B73" s="20" t="s">
        <v>47</v>
      </c>
      <c r="C73" s="71">
        <f t="shared" si="26"/>
        <v>2268</v>
      </c>
      <c r="D73" s="28">
        <f t="shared" ref="D73:N73" si="31">D74</f>
        <v>2268</v>
      </c>
      <c r="E73" s="28">
        <f t="shared" si="31"/>
        <v>680</v>
      </c>
      <c r="F73" s="73">
        <f t="shared" si="31"/>
        <v>0</v>
      </c>
      <c r="G73" s="71">
        <f t="shared" si="27"/>
        <v>0</v>
      </c>
      <c r="H73" s="28">
        <f t="shared" si="31"/>
        <v>0</v>
      </c>
      <c r="I73" s="28">
        <f t="shared" si="31"/>
        <v>0</v>
      </c>
      <c r="J73" s="73">
        <f t="shared" si="31"/>
        <v>0</v>
      </c>
      <c r="K73" s="71">
        <f t="shared" si="28"/>
        <v>2268</v>
      </c>
      <c r="L73" s="28">
        <f t="shared" si="31"/>
        <v>2268</v>
      </c>
      <c r="M73" s="28">
        <f t="shared" si="31"/>
        <v>680</v>
      </c>
      <c r="N73" s="73">
        <f t="shared" si="31"/>
        <v>0</v>
      </c>
    </row>
    <row r="74" spans="1:14" x14ac:dyDescent="0.2">
      <c r="A74" s="3" t="s">
        <v>44</v>
      </c>
      <c r="B74" s="32" t="s">
        <v>159</v>
      </c>
      <c r="C74" s="72">
        <f t="shared" si="26"/>
        <v>2268</v>
      </c>
      <c r="D74" s="27">
        <f>H74+L74</f>
        <v>2268</v>
      </c>
      <c r="E74" s="27">
        <f>I74+M74</f>
        <v>680</v>
      </c>
      <c r="F74" s="27">
        <f>J74+N74</f>
        <v>0</v>
      </c>
      <c r="G74" s="72">
        <f t="shared" si="27"/>
        <v>0</v>
      </c>
      <c r="H74" s="30"/>
      <c r="I74" s="29"/>
      <c r="J74" s="74"/>
      <c r="K74" s="72">
        <f t="shared" si="28"/>
        <v>2268</v>
      </c>
      <c r="L74" s="30">
        <f>-335-1232+2335+1500</f>
        <v>2268</v>
      </c>
      <c r="M74" s="29">
        <f>-180-930+1790</f>
        <v>680</v>
      </c>
      <c r="N74" s="74"/>
    </row>
    <row r="75" spans="1:14" x14ac:dyDescent="0.2">
      <c r="A75" s="2" t="s">
        <v>183</v>
      </c>
      <c r="B75" s="20" t="s">
        <v>16</v>
      </c>
      <c r="C75" s="71">
        <f t="shared" ref="C75:C80" si="32">D75+F75</f>
        <v>3167</v>
      </c>
      <c r="D75" s="28">
        <f>D76+D77</f>
        <v>1567</v>
      </c>
      <c r="E75" s="28">
        <f>E76+E77</f>
        <v>-1720</v>
      </c>
      <c r="F75" s="28">
        <f>F76+F77</f>
        <v>1600</v>
      </c>
      <c r="G75" s="71">
        <f t="shared" ref="G75:G80" si="33">H75+J75</f>
        <v>0</v>
      </c>
      <c r="H75" s="28">
        <f>H76+H77</f>
        <v>0</v>
      </c>
      <c r="I75" s="28">
        <f>I76+I77</f>
        <v>0</v>
      </c>
      <c r="J75" s="28">
        <f>J76+J77</f>
        <v>0</v>
      </c>
      <c r="K75" s="71">
        <f t="shared" ref="K75:K80" si="34">L75+N75</f>
        <v>3167</v>
      </c>
      <c r="L75" s="28">
        <f>L76+L77</f>
        <v>1567</v>
      </c>
      <c r="M75" s="28">
        <f>M76+M77</f>
        <v>-1720</v>
      </c>
      <c r="N75" s="73">
        <f>N76+N77</f>
        <v>1600</v>
      </c>
    </row>
    <row r="76" spans="1:14" x14ac:dyDescent="0.2">
      <c r="A76" s="118" t="s">
        <v>184</v>
      </c>
      <c r="B76" s="32" t="s">
        <v>112</v>
      </c>
      <c r="C76" s="72">
        <f t="shared" si="32"/>
        <v>230</v>
      </c>
      <c r="D76" s="27">
        <f t="shared" ref="D76:F77" si="35">H76+L76</f>
        <v>230</v>
      </c>
      <c r="E76" s="27">
        <f t="shared" si="35"/>
        <v>0</v>
      </c>
      <c r="F76" s="27">
        <f t="shared" si="35"/>
        <v>0</v>
      </c>
      <c r="G76" s="72">
        <f t="shared" si="33"/>
        <v>0</v>
      </c>
      <c r="H76" s="31"/>
      <c r="I76" s="31"/>
      <c r="J76" s="82"/>
      <c r="K76" s="72">
        <f t="shared" si="34"/>
        <v>230</v>
      </c>
      <c r="L76" s="31">
        <v>230</v>
      </c>
      <c r="M76" s="31"/>
      <c r="N76" s="82"/>
    </row>
    <row r="77" spans="1:14" x14ac:dyDescent="0.2">
      <c r="A77" s="141" t="s">
        <v>185</v>
      </c>
      <c r="B77" s="142" t="s">
        <v>50</v>
      </c>
      <c r="C77" s="143">
        <f t="shared" si="32"/>
        <v>2937</v>
      </c>
      <c r="D77" s="144">
        <f t="shared" si="35"/>
        <v>1337</v>
      </c>
      <c r="E77" s="144">
        <f t="shared" si="35"/>
        <v>-1720</v>
      </c>
      <c r="F77" s="144">
        <f t="shared" si="35"/>
        <v>1600</v>
      </c>
      <c r="G77" s="143">
        <f t="shared" si="33"/>
        <v>0</v>
      </c>
      <c r="H77" s="145"/>
      <c r="I77" s="146"/>
      <c r="J77" s="147"/>
      <c r="K77" s="143">
        <f t="shared" si="34"/>
        <v>2937</v>
      </c>
      <c r="L77" s="151">
        <f>1337</f>
        <v>1337</v>
      </c>
      <c r="M77" s="146">
        <v>-1720</v>
      </c>
      <c r="N77" s="147">
        <v>1600</v>
      </c>
    </row>
    <row r="78" spans="1:14" x14ac:dyDescent="0.2">
      <c r="A78" s="26" t="s">
        <v>79</v>
      </c>
      <c r="B78" s="19" t="s">
        <v>51</v>
      </c>
      <c r="C78" s="71">
        <f t="shared" si="32"/>
        <v>0</v>
      </c>
      <c r="D78" s="28">
        <f>D79+D81</f>
        <v>0</v>
      </c>
      <c r="E78" s="28">
        <f>E79+E81</f>
        <v>-5070</v>
      </c>
      <c r="F78" s="28">
        <f>F79+F81</f>
        <v>0</v>
      </c>
      <c r="G78" s="71">
        <f t="shared" si="33"/>
        <v>0</v>
      </c>
      <c r="H78" s="28">
        <f>H79+H81</f>
        <v>0</v>
      </c>
      <c r="I78" s="28">
        <f>I79+I81</f>
        <v>0</v>
      </c>
      <c r="J78" s="28">
        <f>J79+J81</f>
        <v>0</v>
      </c>
      <c r="K78" s="71">
        <f t="shared" si="34"/>
        <v>0</v>
      </c>
      <c r="L78" s="28">
        <f>L79+L81</f>
        <v>0</v>
      </c>
      <c r="M78" s="28">
        <f>M79+M81</f>
        <v>-5070</v>
      </c>
      <c r="N78" s="73">
        <f>N79+N81</f>
        <v>0</v>
      </c>
    </row>
    <row r="79" spans="1:14" ht="25.5" x14ac:dyDescent="0.2">
      <c r="A79" s="2" t="s">
        <v>80</v>
      </c>
      <c r="B79" s="20" t="s">
        <v>47</v>
      </c>
      <c r="C79" s="71">
        <f t="shared" si="32"/>
        <v>359</v>
      </c>
      <c r="D79" s="28">
        <f t="shared" ref="D79:N79" si="36">D80</f>
        <v>359</v>
      </c>
      <c r="E79" s="28">
        <f t="shared" si="36"/>
        <v>1170</v>
      </c>
      <c r="F79" s="73">
        <f t="shared" si="36"/>
        <v>0</v>
      </c>
      <c r="G79" s="71">
        <f t="shared" si="33"/>
        <v>0</v>
      </c>
      <c r="H79" s="28">
        <f t="shared" si="36"/>
        <v>0</v>
      </c>
      <c r="I79" s="28">
        <f t="shared" si="36"/>
        <v>0</v>
      </c>
      <c r="J79" s="73">
        <f t="shared" si="36"/>
        <v>0</v>
      </c>
      <c r="K79" s="71">
        <f t="shared" si="34"/>
        <v>359</v>
      </c>
      <c r="L79" s="28">
        <f t="shared" si="36"/>
        <v>359</v>
      </c>
      <c r="M79" s="28">
        <f t="shared" si="36"/>
        <v>1170</v>
      </c>
      <c r="N79" s="73">
        <f t="shared" si="36"/>
        <v>0</v>
      </c>
    </row>
    <row r="80" spans="1:14" x14ac:dyDescent="0.2">
      <c r="A80" s="3" t="s">
        <v>81</v>
      </c>
      <c r="B80" s="32" t="s">
        <v>159</v>
      </c>
      <c r="C80" s="72">
        <f t="shared" si="32"/>
        <v>359</v>
      </c>
      <c r="D80" s="27">
        <f>H80+L80</f>
        <v>359</v>
      </c>
      <c r="E80" s="27">
        <f>I80+M80</f>
        <v>1170</v>
      </c>
      <c r="F80" s="27">
        <f>J80+N80</f>
        <v>0</v>
      </c>
      <c r="G80" s="72">
        <f t="shared" si="33"/>
        <v>0</v>
      </c>
      <c r="H80" s="30"/>
      <c r="I80" s="29"/>
      <c r="J80" s="74"/>
      <c r="K80" s="72">
        <f t="shared" si="34"/>
        <v>359</v>
      </c>
      <c r="L80" s="30">
        <v>359</v>
      </c>
      <c r="M80" s="29">
        <v>1170</v>
      </c>
      <c r="N80" s="74"/>
    </row>
    <row r="81" spans="1:14" x14ac:dyDescent="0.2">
      <c r="A81" s="26" t="s">
        <v>186</v>
      </c>
      <c r="B81" s="20" t="s">
        <v>16</v>
      </c>
      <c r="C81" s="71">
        <f t="shared" ref="C81:C86" si="37">D81+F81</f>
        <v>-359</v>
      </c>
      <c r="D81" s="28">
        <f>D82+D83</f>
        <v>-359</v>
      </c>
      <c r="E81" s="28">
        <f>E82+E83</f>
        <v>-6240</v>
      </c>
      <c r="F81" s="28">
        <f>F82+F83</f>
        <v>0</v>
      </c>
      <c r="G81" s="71">
        <f t="shared" ref="G81:G91" si="38">H81+J81</f>
        <v>0</v>
      </c>
      <c r="H81" s="28">
        <f>H82+H83</f>
        <v>0</v>
      </c>
      <c r="I81" s="28">
        <f>I82+I83</f>
        <v>0</v>
      </c>
      <c r="J81" s="28">
        <f>J82+J83</f>
        <v>0</v>
      </c>
      <c r="K81" s="71">
        <f t="shared" ref="K81:K91" si="39">L81+N81</f>
        <v>-359</v>
      </c>
      <c r="L81" s="28">
        <f>L82+L83</f>
        <v>-359</v>
      </c>
      <c r="M81" s="28">
        <f>M82+M83</f>
        <v>-6240</v>
      </c>
      <c r="N81" s="73">
        <f>N82+N83</f>
        <v>0</v>
      </c>
    </row>
    <row r="82" spans="1:14" x14ac:dyDescent="0.2">
      <c r="A82" s="83" t="s">
        <v>187</v>
      </c>
      <c r="B82" s="32" t="s">
        <v>112</v>
      </c>
      <c r="C82" s="72">
        <f t="shared" si="37"/>
        <v>900</v>
      </c>
      <c r="D82" s="27">
        <f t="shared" ref="D82:F83" si="40">H82+L82</f>
        <v>900</v>
      </c>
      <c r="E82" s="27">
        <f t="shared" si="40"/>
        <v>0</v>
      </c>
      <c r="F82" s="27">
        <f t="shared" si="40"/>
        <v>0</v>
      </c>
      <c r="G82" s="72">
        <f t="shared" si="38"/>
        <v>0</v>
      </c>
      <c r="H82" s="28"/>
      <c r="I82" s="28"/>
      <c r="J82" s="81"/>
      <c r="K82" s="72">
        <f t="shared" si="39"/>
        <v>900</v>
      </c>
      <c r="L82" s="31">
        <v>900</v>
      </c>
      <c r="M82" s="31"/>
      <c r="N82" s="82"/>
    </row>
    <row r="83" spans="1:14" x14ac:dyDescent="0.2">
      <c r="A83" s="4" t="s">
        <v>188</v>
      </c>
      <c r="B83" s="24" t="s">
        <v>50</v>
      </c>
      <c r="C83" s="72">
        <f t="shared" si="37"/>
        <v>-1259</v>
      </c>
      <c r="D83" s="27">
        <f t="shared" si="40"/>
        <v>-1259</v>
      </c>
      <c r="E83" s="27">
        <f t="shared" si="40"/>
        <v>-6240</v>
      </c>
      <c r="F83" s="27">
        <f t="shared" si="40"/>
        <v>0</v>
      </c>
      <c r="G83" s="72">
        <f t="shared" si="38"/>
        <v>0</v>
      </c>
      <c r="H83" s="30"/>
      <c r="I83" s="29"/>
      <c r="J83" s="74"/>
      <c r="K83" s="72">
        <f t="shared" si="39"/>
        <v>-1259</v>
      </c>
      <c r="L83" s="30">
        <v>-1259</v>
      </c>
      <c r="M83" s="29">
        <v>-6240</v>
      </c>
      <c r="N83" s="74"/>
    </row>
    <row r="84" spans="1:14" x14ac:dyDescent="0.2">
      <c r="A84" s="2" t="s">
        <v>82</v>
      </c>
      <c r="B84" s="19" t="s">
        <v>95</v>
      </c>
      <c r="C84" s="71">
        <f t="shared" si="37"/>
        <v>0</v>
      </c>
      <c r="D84" s="28">
        <f>D85+D87</f>
        <v>-825</v>
      </c>
      <c r="E84" s="28">
        <f>E85+E87</f>
        <v>-780</v>
      </c>
      <c r="F84" s="28">
        <f>F85+F87</f>
        <v>825</v>
      </c>
      <c r="G84" s="71">
        <f t="shared" si="38"/>
        <v>0</v>
      </c>
      <c r="H84" s="28">
        <f>H85+H87</f>
        <v>0</v>
      </c>
      <c r="I84" s="28">
        <f>I85+I87</f>
        <v>0</v>
      </c>
      <c r="J84" s="28">
        <f>J85+J87</f>
        <v>0</v>
      </c>
      <c r="K84" s="71">
        <f t="shared" si="39"/>
        <v>0</v>
      </c>
      <c r="L84" s="28">
        <f>L85+L87</f>
        <v>-825</v>
      </c>
      <c r="M84" s="28">
        <f>M85+M87</f>
        <v>-780</v>
      </c>
      <c r="N84" s="73">
        <f>N85+N87</f>
        <v>825</v>
      </c>
    </row>
    <row r="85" spans="1:14" ht="25.5" x14ac:dyDescent="0.2">
      <c r="A85" s="2" t="s">
        <v>83</v>
      </c>
      <c r="B85" s="20" t="s">
        <v>47</v>
      </c>
      <c r="C85" s="71">
        <f t="shared" si="37"/>
        <v>-865</v>
      </c>
      <c r="D85" s="28">
        <f t="shared" ref="D85:N85" si="41">D86</f>
        <v>-865</v>
      </c>
      <c r="E85" s="28">
        <f t="shared" si="41"/>
        <v>-780</v>
      </c>
      <c r="F85" s="73">
        <f t="shared" si="41"/>
        <v>0</v>
      </c>
      <c r="G85" s="71">
        <f t="shared" si="38"/>
        <v>0</v>
      </c>
      <c r="H85" s="28">
        <f t="shared" si="41"/>
        <v>0</v>
      </c>
      <c r="I85" s="28">
        <f t="shared" si="41"/>
        <v>0</v>
      </c>
      <c r="J85" s="73">
        <f t="shared" si="41"/>
        <v>0</v>
      </c>
      <c r="K85" s="71">
        <f t="shared" si="39"/>
        <v>-865</v>
      </c>
      <c r="L85" s="28">
        <f t="shared" si="41"/>
        <v>-865</v>
      </c>
      <c r="M85" s="28">
        <f t="shared" si="41"/>
        <v>-780</v>
      </c>
      <c r="N85" s="73">
        <f t="shared" si="41"/>
        <v>0</v>
      </c>
    </row>
    <row r="86" spans="1:14" x14ac:dyDescent="0.2">
      <c r="A86" s="3" t="s">
        <v>84</v>
      </c>
      <c r="B86" s="32" t="s">
        <v>159</v>
      </c>
      <c r="C86" s="72">
        <f t="shared" si="37"/>
        <v>-865</v>
      </c>
      <c r="D86" s="27">
        <f>H86+L86</f>
        <v>-865</v>
      </c>
      <c r="E86" s="27">
        <f>I86+M86</f>
        <v>-780</v>
      </c>
      <c r="F86" s="27">
        <f>J86+N86</f>
        <v>0</v>
      </c>
      <c r="G86" s="72">
        <f t="shared" si="38"/>
        <v>0</v>
      </c>
      <c r="H86" s="30"/>
      <c r="I86" s="29"/>
      <c r="J86" s="74"/>
      <c r="K86" s="72">
        <f t="shared" si="39"/>
        <v>-865</v>
      </c>
      <c r="L86" s="30">
        <f>-965+100</f>
        <v>-865</v>
      </c>
      <c r="M86" s="29">
        <f>-850+70</f>
        <v>-780</v>
      </c>
      <c r="N86" s="74"/>
    </row>
    <row r="87" spans="1:14" x14ac:dyDescent="0.2">
      <c r="A87" s="2" t="s">
        <v>189</v>
      </c>
      <c r="B87" s="20" t="s">
        <v>16</v>
      </c>
      <c r="C87" s="71">
        <f t="shared" ref="C87:C113" si="42">D87+F87</f>
        <v>865</v>
      </c>
      <c r="D87" s="28">
        <f>D88</f>
        <v>40</v>
      </c>
      <c r="E87" s="28">
        <f>E88</f>
        <v>0</v>
      </c>
      <c r="F87" s="73">
        <f>F88</f>
        <v>825</v>
      </c>
      <c r="G87" s="71">
        <f t="shared" si="38"/>
        <v>0</v>
      </c>
      <c r="H87" s="28">
        <f>H88</f>
        <v>0</v>
      </c>
      <c r="I87" s="28">
        <f>I88</f>
        <v>0</v>
      </c>
      <c r="J87" s="73">
        <f>J88</f>
        <v>0</v>
      </c>
      <c r="K87" s="71">
        <f t="shared" si="39"/>
        <v>865</v>
      </c>
      <c r="L87" s="28">
        <f>L88</f>
        <v>40</v>
      </c>
      <c r="M87" s="28">
        <f>M88</f>
        <v>0</v>
      </c>
      <c r="N87" s="73">
        <f>N88</f>
        <v>825</v>
      </c>
    </row>
    <row r="88" spans="1:14" x14ac:dyDescent="0.2">
      <c r="A88" s="3" t="s">
        <v>190</v>
      </c>
      <c r="B88" s="24" t="s">
        <v>50</v>
      </c>
      <c r="C88" s="72">
        <f t="shared" si="42"/>
        <v>865</v>
      </c>
      <c r="D88" s="27">
        <f>H88+L88</f>
        <v>40</v>
      </c>
      <c r="E88" s="27">
        <f>I88+M88</f>
        <v>0</v>
      </c>
      <c r="F88" s="27">
        <f>J88+N88</f>
        <v>825</v>
      </c>
      <c r="G88" s="72">
        <f t="shared" si="38"/>
        <v>0</v>
      </c>
      <c r="H88" s="30"/>
      <c r="I88" s="29"/>
      <c r="J88" s="74"/>
      <c r="K88" s="72">
        <f t="shared" si="39"/>
        <v>865</v>
      </c>
      <c r="L88" s="30">
        <v>40</v>
      </c>
      <c r="M88" s="29"/>
      <c r="N88" s="74">
        <v>825</v>
      </c>
    </row>
    <row r="89" spans="1:14" ht="25.5" x14ac:dyDescent="0.2">
      <c r="A89" s="2" t="s">
        <v>85</v>
      </c>
      <c r="B89" s="22" t="s">
        <v>97</v>
      </c>
      <c r="C89" s="71">
        <f t="shared" si="42"/>
        <v>2000</v>
      </c>
      <c r="D89" s="35">
        <f t="shared" ref="D89:F99" si="43">D90</f>
        <v>0</v>
      </c>
      <c r="E89" s="35">
        <f t="shared" si="43"/>
        <v>0</v>
      </c>
      <c r="F89" s="75">
        <f t="shared" si="43"/>
        <v>2000</v>
      </c>
      <c r="G89" s="71">
        <f t="shared" si="38"/>
        <v>0</v>
      </c>
      <c r="H89" s="35">
        <f t="shared" ref="H89:J99" si="44">H90</f>
        <v>0</v>
      </c>
      <c r="I89" s="35">
        <f t="shared" si="44"/>
        <v>0</v>
      </c>
      <c r="J89" s="75">
        <f t="shared" si="44"/>
        <v>0</v>
      </c>
      <c r="K89" s="71">
        <f t="shared" si="39"/>
        <v>2000</v>
      </c>
      <c r="L89" s="35">
        <f t="shared" ref="L89:N99" si="45">L90</f>
        <v>0</v>
      </c>
      <c r="M89" s="35">
        <f t="shared" si="45"/>
        <v>0</v>
      </c>
      <c r="N89" s="75">
        <f t="shared" si="45"/>
        <v>2000</v>
      </c>
    </row>
    <row r="90" spans="1:14" ht="25.5" x14ac:dyDescent="0.2">
      <c r="A90" s="2" t="s">
        <v>86</v>
      </c>
      <c r="B90" s="20" t="s">
        <v>89</v>
      </c>
      <c r="C90" s="71">
        <f t="shared" si="42"/>
        <v>2000</v>
      </c>
      <c r="D90" s="28">
        <f t="shared" si="43"/>
        <v>0</v>
      </c>
      <c r="E90" s="28">
        <f t="shared" si="43"/>
        <v>0</v>
      </c>
      <c r="F90" s="73">
        <f t="shared" si="43"/>
        <v>2000</v>
      </c>
      <c r="G90" s="71">
        <f t="shared" si="38"/>
        <v>0</v>
      </c>
      <c r="H90" s="28">
        <f t="shared" si="44"/>
        <v>0</v>
      </c>
      <c r="I90" s="28">
        <f t="shared" si="44"/>
        <v>0</v>
      </c>
      <c r="J90" s="73">
        <f t="shared" si="44"/>
        <v>0</v>
      </c>
      <c r="K90" s="71">
        <f t="shared" si="39"/>
        <v>2000</v>
      </c>
      <c r="L90" s="28">
        <f t="shared" si="45"/>
        <v>0</v>
      </c>
      <c r="M90" s="28">
        <f t="shared" si="45"/>
        <v>0</v>
      </c>
      <c r="N90" s="73">
        <f t="shared" si="45"/>
        <v>2000</v>
      </c>
    </row>
    <row r="91" spans="1:14" ht="25.5" x14ac:dyDescent="0.2">
      <c r="A91" s="3" t="s">
        <v>87</v>
      </c>
      <c r="B91" s="18" t="s">
        <v>98</v>
      </c>
      <c r="C91" s="72">
        <f t="shared" si="42"/>
        <v>2000</v>
      </c>
      <c r="D91" s="27">
        <f>H91+L91</f>
        <v>0</v>
      </c>
      <c r="E91" s="27">
        <f>I91+M91</f>
        <v>0</v>
      </c>
      <c r="F91" s="27">
        <f>J91+N91</f>
        <v>2000</v>
      </c>
      <c r="G91" s="72">
        <f t="shared" si="38"/>
        <v>0</v>
      </c>
      <c r="H91" s="30"/>
      <c r="I91" s="29"/>
      <c r="J91" s="74"/>
      <c r="K91" s="72">
        <f t="shared" si="39"/>
        <v>2000</v>
      </c>
      <c r="L91" s="30"/>
      <c r="M91" s="29"/>
      <c r="N91" s="74">
        <v>2000</v>
      </c>
    </row>
    <row r="92" spans="1:14" ht="25.5" x14ac:dyDescent="0.2">
      <c r="A92" s="2" t="s">
        <v>107</v>
      </c>
      <c r="B92" s="22" t="s">
        <v>166</v>
      </c>
      <c r="C92" s="71">
        <f t="shared" ref="C92:C100" si="46">D92+F92</f>
        <v>0</v>
      </c>
      <c r="D92" s="35">
        <f t="shared" si="43"/>
        <v>-3000</v>
      </c>
      <c r="E92" s="35">
        <f t="shared" si="43"/>
        <v>-3000</v>
      </c>
      <c r="F92" s="75">
        <f t="shared" si="43"/>
        <v>3000</v>
      </c>
      <c r="G92" s="71">
        <f t="shared" ref="G92:G100" si="47">H92+J92</f>
        <v>0</v>
      </c>
      <c r="H92" s="35">
        <f t="shared" si="44"/>
        <v>0</v>
      </c>
      <c r="I92" s="35">
        <f t="shared" si="44"/>
        <v>0</v>
      </c>
      <c r="J92" s="75">
        <f t="shared" si="44"/>
        <v>0</v>
      </c>
      <c r="K92" s="71">
        <f t="shared" ref="K92:K100" si="48">L92+N92</f>
        <v>0</v>
      </c>
      <c r="L92" s="35">
        <f t="shared" si="45"/>
        <v>-3000</v>
      </c>
      <c r="M92" s="35">
        <f t="shared" si="45"/>
        <v>-3000</v>
      </c>
      <c r="N92" s="75">
        <f t="shared" si="45"/>
        <v>3000</v>
      </c>
    </row>
    <row r="93" spans="1:14" ht="25.5" x14ac:dyDescent="0.2">
      <c r="A93" s="2" t="s">
        <v>108</v>
      </c>
      <c r="B93" s="20" t="s">
        <v>89</v>
      </c>
      <c r="C93" s="71">
        <f t="shared" si="46"/>
        <v>0</v>
      </c>
      <c r="D93" s="28">
        <f t="shared" si="43"/>
        <v>-3000</v>
      </c>
      <c r="E93" s="28">
        <f t="shared" si="43"/>
        <v>-3000</v>
      </c>
      <c r="F93" s="73">
        <f t="shared" si="43"/>
        <v>3000</v>
      </c>
      <c r="G93" s="71">
        <f t="shared" si="47"/>
        <v>0</v>
      </c>
      <c r="H93" s="28">
        <f t="shared" si="44"/>
        <v>0</v>
      </c>
      <c r="I93" s="28">
        <f t="shared" si="44"/>
        <v>0</v>
      </c>
      <c r="J93" s="73">
        <f t="shared" si="44"/>
        <v>0</v>
      </c>
      <c r="K93" s="71">
        <f t="shared" si="48"/>
        <v>0</v>
      </c>
      <c r="L93" s="28">
        <f t="shared" si="45"/>
        <v>-3000</v>
      </c>
      <c r="M93" s="28">
        <f t="shared" si="45"/>
        <v>-3000</v>
      </c>
      <c r="N93" s="73">
        <f t="shared" si="45"/>
        <v>3000</v>
      </c>
    </row>
    <row r="94" spans="1:14" ht="25.5" x14ac:dyDescent="0.2">
      <c r="A94" s="3" t="s">
        <v>109</v>
      </c>
      <c r="B94" s="21" t="s">
        <v>167</v>
      </c>
      <c r="C94" s="72">
        <f t="shared" si="46"/>
        <v>0</v>
      </c>
      <c r="D94" s="27">
        <f>H94+L94</f>
        <v>-3000</v>
      </c>
      <c r="E94" s="27">
        <f>I94+M94</f>
        <v>-3000</v>
      </c>
      <c r="F94" s="27">
        <f>J94+N94</f>
        <v>3000</v>
      </c>
      <c r="G94" s="72">
        <f t="shared" si="47"/>
        <v>0</v>
      </c>
      <c r="H94" s="30"/>
      <c r="I94" s="29"/>
      <c r="J94" s="74"/>
      <c r="K94" s="72">
        <f t="shared" si="48"/>
        <v>0</v>
      </c>
      <c r="L94" s="30">
        <v>-3000</v>
      </c>
      <c r="M94" s="29">
        <v>-3000</v>
      </c>
      <c r="N94" s="74">
        <v>3000</v>
      </c>
    </row>
    <row r="95" spans="1:14" x14ac:dyDescent="0.2">
      <c r="A95" s="119" t="s">
        <v>191</v>
      </c>
      <c r="B95" s="19" t="s">
        <v>134</v>
      </c>
      <c r="C95" s="71">
        <f t="shared" si="46"/>
        <v>12000</v>
      </c>
      <c r="D95" s="35">
        <f t="shared" si="43"/>
        <v>12000</v>
      </c>
      <c r="E95" s="35">
        <f t="shared" si="43"/>
        <v>0</v>
      </c>
      <c r="F95" s="75">
        <f t="shared" si="43"/>
        <v>0</v>
      </c>
      <c r="G95" s="71">
        <f t="shared" si="47"/>
        <v>0</v>
      </c>
      <c r="H95" s="35">
        <f t="shared" si="44"/>
        <v>0</v>
      </c>
      <c r="I95" s="35">
        <f t="shared" si="44"/>
        <v>0</v>
      </c>
      <c r="J95" s="75">
        <f t="shared" si="44"/>
        <v>0</v>
      </c>
      <c r="K95" s="71">
        <f t="shared" si="48"/>
        <v>12000</v>
      </c>
      <c r="L95" s="35">
        <f t="shared" si="45"/>
        <v>12000</v>
      </c>
      <c r="M95" s="35">
        <f t="shared" si="45"/>
        <v>0</v>
      </c>
      <c r="N95" s="75">
        <f t="shared" si="45"/>
        <v>0</v>
      </c>
    </row>
    <row r="96" spans="1:14" ht="25.5" x14ac:dyDescent="0.2">
      <c r="A96" s="119" t="s">
        <v>192</v>
      </c>
      <c r="B96" s="20" t="s">
        <v>14</v>
      </c>
      <c r="C96" s="71">
        <f t="shared" si="46"/>
        <v>12000</v>
      </c>
      <c r="D96" s="28">
        <f t="shared" si="43"/>
        <v>12000</v>
      </c>
      <c r="E96" s="28">
        <f t="shared" si="43"/>
        <v>0</v>
      </c>
      <c r="F96" s="73">
        <f t="shared" si="43"/>
        <v>0</v>
      </c>
      <c r="G96" s="71">
        <f t="shared" si="47"/>
        <v>0</v>
      </c>
      <c r="H96" s="28">
        <f t="shared" si="44"/>
        <v>0</v>
      </c>
      <c r="I96" s="28">
        <f t="shared" si="44"/>
        <v>0</v>
      </c>
      <c r="J96" s="73">
        <f t="shared" si="44"/>
        <v>0</v>
      </c>
      <c r="K96" s="71">
        <f t="shared" si="48"/>
        <v>12000</v>
      </c>
      <c r="L96" s="28">
        <f t="shared" si="45"/>
        <v>12000</v>
      </c>
      <c r="M96" s="28">
        <f t="shared" si="45"/>
        <v>0</v>
      </c>
      <c r="N96" s="73">
        <f t="shared" si="45"/>
        <v>0</v>
      </c>
    </row>
    <row r="97" spans="1:14" ht="25.5" x14ac:dyDescent="0.2">
      <c r="A97" s="3" t="s">
        <v>193</v>
      </c>
      <c r="B97" s="18" t="s">
        <v>135</v>
      </c>
      <c r="C97" s="72">
        <f t="shared" si="46"/>
        <v>12000</v>
      </c>
      <c r="D97" s="27">
        <f>H97+L97</f>
        <v>12000</v>
      </c>
      <c r="E97" s="27">
        <f>I97+M97</f>
        <v>0</v>
      </c>
      <c r="F97" s="27">
        <f>J97+N97</f>
        <v>0</v>
      </c>
      <c r="G97" s="72">
        <f t="shared" si="47"/>
        <v>0</v>
      </c>
      <c r="H97" s="30"/>
      <c r="I97" s="29"/>
      <c r="J97" s="74"/>
      <c r="K97" s="72">
        <f t="shared" si="48"/>
        <v>12000</v>
      </c>
      <c r="L97" s="30">
        <v>12000</v>
      </c>
      <c r="M97" s="29"/>
      <c r="N97" s="74"/>
    </row>
    <row r="98" spans="1:14" x14ac:dyDescent="0.2">
      <c r="A98" s="119" t="s">
        <v>194</v>
      </c>
      <c r="B98" s="19" t="s">
        <v>136</v>
      </c>
      <c r="C98" s="71">
        <f t="shared" si="46"/>
        <v>3000</v>
      </c>
      <c r="D98" s="35">
        <f t="shared" si="43"/>
        <v>3000</v>
      </c>
      <c r="E98" s="35">
        <f t="shared" si="43"/>
        <v>0</v>
      </c>
      <c r="F98" s="75">
        <f t="shared" si="43"/>
        <v>0</v>
      </c>
      <c r="G98" s="71">
        <f t="shared" si="47"/>
        <v>0</v>
      </c>
      <c r="H98" s="35">
        <f t="shared" si="44"/>
        <v>0</v>
      </c>
      <c r="I98" s="35">
        <f t="shared" si="44"/>
        <v>0</v>
      </c>
      <c r="J98" s="75">
        <f t="shared" si="44"/>
        <v>0</v>
      </c>
      <c r="K98" s="71">
        <f t="shared" si="48"/>
        <v>3000</v>
      </c>
      <c r="L98" s="35">
        <f t="shared" si="45"/>
        <v>3000</v>
      </c>
      <c r="M98" s="35">
        <f t="shared" si="45"/>
        <v>0</v>
      </c>
      <c r="N98" s="75">
        <f t="shared" si="45"/>
        <v>0</v>
      </c>
    </row>
    <row r="99" spans="1:14" ht="25.5" x14ac:dyDescent="0.2">
      <c r="A99" s="119" t="s">
        <v>195</v>
      </c>
      <c r="B99" s="20" t="s">
        <v>14</v>
      </c>
      <c r="C99" s="71">
        <f t="shared" si="46"/>
        <v>3000</v>
      </c>
      <c r="D99" s="28">
        <f t="shared" si="43"/>
        <v>3000</v>
      </c>
      <c r="E99" s="28">
        <f t="shared" si="43"/>
        <v>0</v>
      </c>
      <c r="F99" s="73">
        <f t="shared" si="43"/>
        <v>0</v>
      </c>
      <c r="G99" s="71">
        <f t="shared" si="47"/>
        <v>0</v>
      </c>
      <c r="H99" s="28">
        <f t="shared" si="44"/>
        <v>0</v>
      </c>
      <c r="I99" s="28">
        <f t="shared" si="44"/>
        <v>0</v>
      </c>
      <c r="J99" s="73">
        <f t="shared" si="44"/>
        <v>0</v>
      </c>
      <c r="K99" s="71">
        <f t="shared" si="48"/>
        <v>3000</v>
      </c>
      <c r="L99" s="28">
        <f t="shared" si="45"/>
        <v>3000</v>
      </c>
      <c r="M99" s="28">
        <f t="shared" si="45"/>
        <v>0</v>
      </c>
      <c r="N99" s="73">
        <f t="shared" si="45"/>
        <v>0</v>
      </c>
    </row>
    <row r="100" spans="1:14" ht="25.5" x14ac:dyDescent="0.2">
      <c r="A100" s="3" t="s">
        <v>196</v>
      </c>
      <c r="B100" s="18" t="s">
        <v>135</v>
      </c>
      <c r="C100" s="72">
        <f t="shared" si="46"/>
        <v>3000</v>
      </c>
      <c r="D100" s="27">
        <f>H100+L100</f>
        <v>3000</v>
      </c>
      <c r="E100" s="27">
        <f>I100+M100</f>
        <v>0</v>
      </c>
      <c r="F100" s="27">
        <f>J100+N100</f>
        <v>0</v>
      </c>
      <c r="G100" s="72">
        <f t="shared" si="47"/>
        <v>0</v>
      </c>
      <c r="H100" s="30"/>
      <c r="I100" s="29"/>
      <c r="J100" s="74"/>
      <c r="K100" s="72">
        <f t="shared" si="48"/>
        <v>3000</v>
      </c>
      <c r="L100" s="30">
        <v>3000</v>
      </c>
      <c r="M100" s="29"/>
      <c r="N100" s="74"/>
    </row>
    <row r="101" spans="1:14" x14ac:dyDescent="0.2">
      <c r="A101" s="2" t="s">
        <v>197</v>
      </c>
      <c r="B101" s="19" t="s">
        <v>49</v>
      </c>
      <c r="C101" s="71">
        <f t="shared" si="42"/>
        <v>0</v>
      </c>
      <c r="D101" s="35">
        <f t="shared" ref="D101:F102" si="49">D102</f>
        <v>3080</v>
      </c>
      <c r="E101" s="35">
        <f t="shared" si="49"/>
        <v>0</v>
      </c>
      <c r="F101" s="75">
        <f t="shared" si="49"/>
        <v>-3080</v>
      </c>
      <c r="G101" s="71">
        <f t="shared" ref="G101:G113" si="50">H101+J101</f>
        <v>0</v>
      </c>
      <c r="H101" s="35">
        <f t="shared" ref="H101:J102" si="51">H102</f>
        <v>0</v>
      </c>
      <c r="I101" s="35">
        <f t="shared" si="51"/>
        <v>0</v>
      </c>
      <c r="J101" s="75">
        <f t="shared" si="51"/>
        <v>0</v>
      </c>
      <c r="K101" s="71">
        <f t="shared" ref="K101:K113" si="52">L101+N101</f>
        <v>0</v>
      </c>
      <c r="L101" s="35">
        <f t="shared" ref="L101:N102" si="53">L102</f>
        <v>3080</v>
      </c>
      <c r="M101" s="35">
        <f t="shared" si="53"/>
        <v>0</v>
      </c>
      <c r="N101" s="75">
        <f t="shared" si="53"/>
        <v>-3080</v>
      </c>
    </row>
    <row r="102" spans="1:14" ht="25.5" x14ac:dyDescent="0.2">
      <c r="A102" s="2" t="s">
        <v>198</v>
      </c>
      <c r="B102" s="20" t="s">
        <v>14</v>
      </c>
      <c r="C102" s="71">
        <f t="shared" si="42"/>
        <v>0</v>
      </c>
      <c r="D102" s="28">
        <f t="shared" si="49"/>
        <v>3080</v>
      </c>
      <c r="E102" s="28">
        <f t="shared" si="49"/>
        <v>0</v>
      </c>
      <c r="F102" s="73">
        <f t="shared" si="49"/>
        <v>-3080</v>
      </c>
      <c r="G102" s="71">
        <f t="shared" si="50"/>
        <v>0</v>
      </c>
      <c r="H102" s="28">
        <f t="shared" si="51"/>
        <v>0</v>
      </c>
      <c r="I102" s="28">
        <f t="shared" si="51"/>
        <v>0</v>
      </c>
      <c r="J102" s="73">
        <f t="shared" si="51"/>
        <v>0</v>
      </c>
      <c r="K102" s="71">
        <f t="shared" si="52"/>
        <v>0</v>
      </c>
      <c r="L102" s="28">
        <f t="shared" si="53"/>
        <v>3080</v>
      </c>
      <c r="M102" s="28">
        <f t="shared" si="53"/>
        <v>0</v>
      </c>
      <c r="N102" s="73">
        <f t="shared" si="53"/>
        <v>-3080</v>
      </c>
    </row>
    <row r="103" spans="1:14" ht="25.5" x14ac:dyDescent="0.2">
      <c r="A103" s="3" t="s">
        <v>199</v>
      </c>
      <c r="B103" s="18" t="s">
        <v>30</v>
      </c>
      <c r="C103" s="72">
        <f t="shared" si="42"/>
        <v>0</v>
      </c>
      <c r="D103" s="27">
        <f>H103+L103</f>
        <v>3080</v>
      </c>
      <c r="E103" s="27">
        <f>I103+M103</f>
        <v>0</v>
      </c>
      <c r="F103" s="27">
        <f>J103+N103</f>
        <v>-3080</v>
      </c>
      <c r="G103" s="72">
        <f t="shared" si="50"/>
        <v>0</v>
      </c>
      <c r="H103" s="30"/>
      <c r="I103" s="29"/>
      <c r="J103" s="74"/>
      <c r="K103" s="72">
        <f t="shared" si="52"/>
        <v>0</v>
      </c>
      <c r="L103" s="30">
        <v>3080</v>
      </c>
      <c r="M103" s="29"/>
      <c r="N103" s="74">
        <v>-3080</v>
      </c>
    </row>
    <row r="104" spans="1:14" x14ac:dyDescent="0.2">
      <c r="A104" s="2" t="s">
        <v>200</v>
      </c>
      <c r="B104" s="19" t="s">
        <v>45</v>
      </c>
      <c r="C104" s="71">
        <f t="shared" si="42"/>
        <v>0</v>
      </c>
      <c r="D104" s="35">
        <f>D105</f>
        <v>0</v>
      </c>
      <c r="E104" s="35">
        <f>E105</f>
        <v>-2122</v>
      </c>
      <c r="F104" s="75">
        <f>F105</f>
        <v>0</v>
      </c>
      <c r="G104" s="71">
        <f t="shared" si="50"/>
        <v>0</v>
      </c>
      <c r="H104" s="35">
        <f>H105</f>
        <v>0</v>
      </c>
      <c r="I104" s="35">
        <f>I105</f>
        <v>-2122</v>
      </c>
      <c r="J104" s="75">
        <f>J105</f>
        <v>0</v>
      </c>
      <c r="K104" s="71">
        <f t="shared" si="52"/>
        <v>0</v>
      </c>
      <c r="L104" s="35">
        <f>L105</f>
        <v>0</v>
      </c>
      <c r="M104" s="35">
        <f>M105</f>
        <v>0</v>
      </c>
      <c r="N104" s="75">
        <f>N105</f>
        <v>0</v>
      </c>
    </row>
    <row r="105" spans="1:14" ht="25.5" x14ac:dyDescent="0.2">
      <c r="A105" s="2" t="s">
        <v>201</v>
      </c>
      <c r="B105" s="20" t="s">
        <v>14</v>
      </c>
      <c r="C105" s="71">
        <f t="shared" si="42"/>
        <v>0</v>
      </c>
      <c r="D105" s="28">
        <f t="shared" ref="D105:N105" si="54">D106</f>
        <v>0</v>
      </c>
      <c r="E105" s="28">
        <f t="shared" si="54"/>
        <v>-2122</v>
      </c>
      <c r="F105" s="73">
        <f t="shared" si="54"/>
        <v>0</v>
      </c>
      <c r="G105" s="71">
        <f t="shared" si="50"/>
        <v>0</v>
      </c>
      <c r="H105" s="28">
        <f t="shared" si="54"/>
        <v>0</v>
      </c>
      <c r="I105" s="28">
        <f t="shared" si="54"/>
        <v>-2122</v>
      </c>
      <c r="J105" s="73">
        <f t="shared" si="54"/>
        <v>0</v>
      </c>
      <c r="K105" s="71">
        <f t="shared" si="52"/>
        <v>0</v>
      </c>
      <c r="L105" s="28">
        <f t="shared" si="54"/>
        <v>0</v>
      </c>
      <c r="M105" s="28">
        <f t="shared" si="54"/>
        <v>0</v>
      </c>
      <c r="N105" s="73">
        <f t="shared" si="54"/>
        <v>0</v>
      </c>
    </row>
    <row r="106" spans="1:14" ht="25.5" x14ac:dyDescent="0.2">
      <c r="A106" s="3" t="s">
        <v>202</v>
      </c>
      <c r="B106" s="18" t="s">
        <v>31</v>
      </c>
      <c r="C106" s="72">
        <f t="shared" si="42"/>
        <v>0</v>
      </c>
      <c r="D106" s="27">
        <f>H106+L106</f>
        <v>0</v>
      </c>
      <c r="E106" s="27">
        <f>I106+M106</f>
        <v>-2122</v>
      </c>
      <c r="F106" s="27">
        <f>J106+N106</f>
        <v>0</v>
      </c>
      <c r="G106" s="72">
        <f t="shared" si="50"/>
        <v>0</v>
      </c>
      <c r="H106" s="30"/>
      <c r="I106" s="29">
        <v>-2122</v>
      </c>
      <c r="J106" s="74"/>
      <c r="K106" s="72">
        <f t="shared" si="52"/>
        <v>0</v>
      </c>
      <c r="L106" s="30"/>
      <c r="M106" s="29"/>
      <c r="N106" s="74"/>
    </row>
    <row r="107" spans="1:14" x14ac:dyDescent="0.2">
      <c r="A107" s="2" t="s">
        <v>203</v>
      </c>
      <c r="B107" s="19" t="s">
        <v>141</v>
      </c>
      <c r="C107" s="71">
        <f>D107+F107</f>
        <v>5800</v>
      </c>
      <c r="D107" s="35">
        <f>D108</f>
        <v>5800</v>
      </c>
      <c r="E107" s="35">
        <f>E108</f>
        <v>3531</v>
      </c>
      <c r="F107" s="75">
        <f>F108</f>
        <v>0</v>
      </c>
      <c r="G107" s="71">
        <f t="shared" si="50"/>
        <v>5800</v>
      </c>
      <c r="H107" s="35">
        <f>H108</f>
        <v>5800</v>
      </c>
      <c r="I107" s="35">
        <f>I108</f>
        <v>3531</v>
      </c>
      <c r="J107" s="75">
        <f>J108</f>
        <v>0</v>
      </c>
      <c r="K107" s="71">
        <f t="shared" si="52"/>
        <v>0</v>
      </c>
      <c r="L107" s="35">
        <f>L108</f>
        <v>0</v>
      </c>
      <c r="M107" s="35">
        <f>M108</f>
        <v>0</v>
      </c>
      <c r="N107" s="75">
        <f>N108</f>
        <v>0</v>
      </c>
    </row>
    <row r="108" spans="1:14" ht="25.5" x14ac:dyDescent="0.2">
      <c r="A108" s="2" t="s">
        <v>204</v>
      </c>
      <c r="B108" s="20" t="s">
        <v>14</v>
      </c>
      <c r="C108" s="71">
        <f>D108+F108</f>
        <v>5800</v>
      </c>
      <c r="D108" s="28">
        <f t="shared" ref="D108:N108" si="55">D109</f>
        <v>5800</v>
      </c>
      <c r="E108" s="28">
        <f t="shared" si="55"/>
        <v>3531</v>
      </c>
      <c r="F108" s="73">
        <f t="shared" si="55"/>
        <v>0</v>
      </c>
      <c r="G108" s="71">
        <f t="shared" si="50"/>
        <v>5800</v>
      </c>
      <c r="H108" s="28">
        <f t="shared" si="55"/>
        <v>5800</v>
      </c>
      <c r="I108" s="28">
        <f t="shared" si="55"/>
        <v>3531</v>
      </c>
      <c r="J108" s="73">
        <f t="shared" si="55"/>
        <v>0</v>
      </c>
      <c r="K108" s="71">
        <f t="shared" si="52"/>
        <v>0</v>
      </c>
      <c r="L108" s="28">
        <f t="shared" si="55"/>
        <v>0</v>
      </c>
      <c r="M108" s="28">
        <f t="shared" si="55"/>
        <v>0</v>
      </c>
      <c r="N108" s="73">
        <f t="shared" si="55"/>
        <v>0</v>
      </c>
    </row>
    <row r="109" spans="1:14" ht="25.5" x14ac:dyDescent="0.2">
      <c r="A109" s="3" t="s">
        <v>205</v>
      </c>
      <c r="B109" s="18" t="s">
        <v>142</v>
      </c>
      <c r="C109" s="72">
        <f>D109+F109</f>
        <v>5800</v>
      </c>
      <c r="D109" s="27">
        <f>H109+L109</f>
        <v>5800</v>
      </c>
      <c r="E109" s="27">
        <f>I109+M109</f>
        <v>3531</v>
      </c>
      <c r="F109" s="27">
        <f>J109+N109</f>
        <v>0</v>
      </c>
      <c r="G109" s="72">
        <f t="shared" si="50"/>
        <v>5800</v>
      </c>
      <c r="H109" s="30">
        <v>5800</v>
      </c>
      <c r="I109" s="29">
        <v>3531</v>
      </c>
      <c r="J109" s="74"/>
      <c r="K109" s="72">
        <f t="shared" si="52"/>
        <v>0</v>
      </c>
      <c r="L109" s="30"/>
      <c r="M109" s="29"/>
      <c r="N109" s="74"/>
    </row>
    <row r="110" spans="1:14" x14ac:dyDescent="0.2">
      <c r="A110" s="26" t="s">
        <v>206</v>
      </c>
      <c r="B110" s="59" t="s">
        <v>75</v>
      </c>
      <c r="C110" s="71">
        <f t="shared" si="42"/>
        <v>7400</v>
      </c>
      <c r="D110" s="35">
        <f>D111</f>
        <v>7400</v>
      </c>
      <c r="E110" s="35">
        <f>E111</f>
        <v>5082</v>
      </c>
      <c r="F110" s="75">
        <f>F111</f>
        <v>0</v>
      </c>
      <c r="G110" s="71">
        <f t="shared" si="50"/>
        <v>7400</v>
      </c>
      <c r="H110" s="35">
        <f>H111</f>
        <v>7400</v>
      </c>
      <c r="I110" s="35">
        <f>I111</f>
        <v>5082</v>
      </c>
      <c r="J110" s="75">
        <f>J111</f>
        <v>0</v>
      </c>
      <c r="K110" s="71">
        <f t="shared" si="52"/>
        <v>0</v>
      </c>
      <c r="L110" s="35">
        <f>L111</f>
        <v>0</v>
      </c>
      <c r="M110" s="35">
        <f>M111</f>
        <v>0</v>
      </c>
      <c r="N110" s="75">
        <f>N111</f>
        <v>0</v>
      </c>
    </row>
    <row r="111" spans="1:14" ht="25.5" x14ac:dyDescent="0.2">
      <c r="A111" s="26" t="s">
        <v>207</v>
      </c>
      <c r="B111" s="60" t="s">
        <v>15</v>
      </c>
      <c r="C111" s="71">
        <f t="shared" si="42"/>
        <v>7400</v>
      </c>
      <c r="D111" s="28">
        <f t="shared" ref="D111:N111" si="56">D112</f>
        <v>7400</v>
      </c>
      <c r="E111" s="28">
        <f t="shared" si="56"/>
        <v>5082</v>
      </c>
      <c r="F111" s="73">
        <f t="shared" si="56"/>
        <v>0</v>
      </c>
      <c r="G111" s="71">
        <f t="shared" si="50"/>
        <v>7400</v>
      </c>
      <c r="H111" s="28">
        <f t="shared" si="56"/>
        <v>7400</v>
      </c>
      <c r="I111" s="28">
        <f t="shared" si="56"/>
        <v>5082</v>
      </c>
      <c r="J111" s="73">
        <f t="shared" si="56"/>
        <v>0</v>
      </c>
      <c r="K111" s="71">
        <f t="shared" si="52"/>
        <v>0</v>
      </c>
      <c r="L111" s="28">
        <f t="shared" si="56"/>
        <v>0</v>
      </c>
      <c r="M111" s="28">
        <f t="shared" si="56"/>
        <v>0</v>
      </c>
      <c r="N111" s="73">
        <f t="shared" si="56"/>
        <v>0</v>
      </c>
    </row>
    <row r="112" spans="1:14" ht="26.25" thickBot="1" x14ac:dyDescent="0.25">
      <c r="A112" s="4" t="s">
        <v>208</v>
      </c>
      <c r="B112" s="21" t="s">
        <v>76</v>
      </c>
      <c r="C112" s="72">
        <f t="shared" si="42"/>
        <v>7400</v>
      </c>
      <c r="D112" s="27">
        <f>H112+L112</f>
        <v>7400</v>
      </c>
      <c r="E112" s="27">
        <f>I112+M112</f>
        <v>5082</v>
      </c>
      <c r="F112" s="27">
        <f>J112+N112</f>
        <v>0</v>
      </c>
      <c r="G112" s="72">
        <f t="shared" si="50"/>
        <v>7400</v>
      </c>
      <c r="H112" s="30">
        <v>7400</v>
      </c>
      <c r="I112" s="29">
        <v>5082</v>
      </c>
      <c r="J112" s="74"/>
      <c r="K112" s="112">
        <f t="shared" si="52"/>
        <v>0</v>
      </c>
      <c r="L112" s="113"/>
      <c r="M112" s="114"/>
      <c r="N112" s="115"/>
    </row>
    <row r="113" spans="1:14" ht="19.5" customHeight="1" thickBot="1" x14ac:dyDescent="0.25">
      <c r="A113" s="15"/>
      <c r="B113" s="63" t="s">
        <v>0</v>
      </c>
      <c r="C113" s="76">
        <f t="shared" si="42"/>
        <v>166750</v>
      </c>
      <c r="D113" s="116">
        <f>D13+D36+D39+D44+D49+D56+D61++D67+D72+D78+D84+D89+D92+D95+D98+D101+D104+D107+D110</f>
        <v>77551</v>
      </c>
      <c r="E113" s="116">
        <f>E13+E36+E39+E44+E49+E56+E61++E67+E72+E78+E84+E89+E92+E95+E98+E101+E104+E107+E110</f>
        <v>-11970</v>
      </c>
      <c r="F113" s="116">
        <f>F13+F36+F39+F44+F49+F56+F61++F67+F72+F78+F84+F89+F92+F95+F98+F101+F104+F107+F110</f>
        <v>89199</v>
      </c>
      <c r="G113" s="76">
        <f t="shared" si="50"/>
        <v>151750</v>
      </c>
      <c r="H113" s="116">
        <f>H13+H36+H39+H44+H49+H56+H61++H67+H72+H78+H84+H89+H92+H95+H98+H101+H104+H107+H110</f>
        <v>57894</v>
      </c>
      <c r="I113" s="116">
        <f>I13+I36+I39+I44+I49+I56+I61++I67+I72+I78+I84+I89+I92+I95+I98+I101+I104+I107+I110</f>
        <v>6853</v>
      </c>
      <c r="J113" s="116">
        <f>J13+J36+J39+J44+J49+J56+J61++J67+J72+J78+J84+J89+J92+J95+J98+J101+J104+J107+J110</f>
        <v>93856</v>
      </c>
      <c r="K113" s="76">
        <f t="shared" si="52"/>
        <v>15000</v>
      </c>
      <c r="L113" s="116">
        <f>L13+L36+L39+L44+L49+L56+L61++L67+L72+L78+L84+L89+L92+L95+L98+L101+L104+L107+L110</f>
        <v>19657</v>
      </c>
      <c r="M113" s="116">
        <f>M13+M36+M39+M44+M49+M56+M61++M67+M72+M78+M84+M89+M92+M95+M98+M101+M104+M107+M110</f>
        <v>-18823</v>
      </c>
      <c r="N113" s="117">
        <f>N13+N36+N39+N44+N49+N56+N61++N67+N72+N78+N84+N89+N92+N95+N98+N101+N104+N107+N110</f>
        <v>-4657</v>
      </c>
    </row>
    <row r="114" spans="1:14" ht="15" customHeight="1" x14ac:dyDescent="0.2">
      <c r="A114" s="136" t="s">
        <v>20</v>
      </c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</row>
    <row r="115" spans="1:14" x14ac:dyDescent="0.2">
      <c r="B115" s="16"/>
      <c r="C115" s="17"/>
      <c r="D115" s="17"/>
      <c r="E115" s="17"/>
      <c r="F115" s="17"/>
    </row>
    <row r="116" spans="1:14" x14ac:dyDescent="0.2">
      <c r="B116" s="16"/>
      <c r="C116" s="17"/>
      <c r="D116" s="17"/>
      <c r="E116" s="17"/>
      <c r="F116" s="17"/>
    </row>
    <row r="117" spans="1:14" x14ac:dyDescent="0.2">
      <c r="B117" s="16"/>
      <c r="C117" s="17"/>
      <c r="D117" s="17"/>
      <c r="E117" s="17"/>
      <c r="F117" s="17"/>
    </row>
    <row r="118" spans="1:14" x14ac:dyDescent="0.2">
      <c r="B118" s="16"/>
      <c r="C118" s="17"/>
      <c r="D118" s="17"/>
      <c r="E118" s="17"/>
      <c r="F118" s="17"/>
    </row>
    <row r="119" spans="1:14" x14ac:dyDescent="0.2">
      <c r="B119" s="16"/>
      <c r="C119" s="17"/>
      <c r="D119" s="17"/>
      <c r="E119" s="17"/>
      <c r="F119" s="17"/>
    </row>
    <row r="120" spans="1:14" x14ac:dyDescent="0.2">
      <c r="B120" s="16"/>
      <c r="C120" s="17"/>
      <c r="D120" s="17"/>
      <c r="E120" s="17"/>
      <c r="F120" s="17"/>
    </row>
    <row r="121" spans="1:14" x14ac:dyDescent="0.2">
      <c r="B121" s="16"/>
      <c r="C121" s="17"/>
      <c r="D121" s="17"/>
      <c r="E121" s="17"/>
      <c r="F121" s="17"/>
    </row>
    <row r="122" spans="1:14" x14ac:dyDescent="0.2">
      <c r="B122" s="16"/>
      <c r="C122" s="17"/>
      <c r="D122" s="17"/>
      <c r="E122" s="17"/>
      <c r="F122" s="17"/>
    </row>
    <row r="123" spans="1:14" x14ac:dyDescent="0.2">
      <c r="B123" s="16"/>
      <c r="C123" s="17"/>
      <c r="D123" s="17"/>
      <c r="E123" s="17"/>
      <c r="F123" s="17"/>
    </row>
    <row r="124" spans="1:14" x14ac:dyDescent="0.2">
      <c r="B124" s="16"/>
      <c r="C124" s="17"/>
      <c r="D124" s="17"/>
      <c r="E124" s="17"/>
      <c r="F124" s="17"/>
    </row>
    <row r="125" spans="1:14" x14ac:dyDescent="0.2">
      <c r="B125" s="16"/>
      <c r="C125" s="17"/>
      <c r="D125" s="17"/>
      <c r="E125" s="17"/>
      <c r="F125" s="17"/>
    </row>
    <row r="126" spans="1:14" x14ac:dyDescent="0.2">
      <c r="B126" s="16"/>
      <c r="C126" s="17"/>
      <c r="D126" s="17"/>
      <c r="E126" s="17"/>
      <c r="F126" s="17"/>
    </row>
    <row r="127" spans="1:14" x14ac:dyDescent="0.2">
      <c r="B127" s="16"/>
      <c r="C127" s="17"/>
      <c r="D127" s="17"/>
      <c r="E127" s="17"/>
      <c r="F127" s="17"/>
    </row>
    <row r="128" spans="1:14" x14ac:dyDescent="0.2">
      <c r="B128" s="16"/>
      <c r="C128" s="17"/>
      <c r="D128" s="17"/>
      <c r="E128" s="17"/>
      <c r="F128" s="17"/>
    </row>
    <row r="129" spans="1:6" x14ac:dyDescent="0.2">
      <c r="B129" s="16"/>
      <c r="C129" s="17"/>
      <c r="D129" s="17"/>
      <c r="E129" s="17"/>
      <c r="F129" s="17"/>
    </row>
    <row r="130" spans="1:6" x14ac:dyDescent="0.2">
      <c r="B130" s="16"/>
      <c r="C130" s="17"/>
      <c r="D130" s="17"/>
      <c r="E130" s="17"/>
      <c r="F130" s="17"/>
    </row>
    <row r="131" spans="1:6" x14ac:dyDescent="0.2">
      <c r="B131" s="16"/>
      <c r="C131" s="17"/>
      <c r="D131" s="17"/>
      <c r="E131" s="17"/>
      <c r="F131" s="17"/>
    </row>
    <row r="132" spans="1:6" x14ac:dyDescent="0.2">
      <c r="B132" s="16"/>
      <c r="C132" s="17"/>
      <c r="D132" s="17"/>
      <c r="E132" s="17"/>
      <c r="F132" s="17"/>
    </row>
    <row r="133" spans="1:6" ht="15" x14ac:dyDescent="0.25">
      <c r="A133" s="8" t="s">
        <v>21</v>
      </c>
      <c r="B133" s="16"/>
      <c r="C133" s="17"/>
      <c r="D133" s="17"/>
      <c r="E133" s="17"/>
      <c r="F133" s="17"/>
    </row>
    <row r="134" spans="1:6" x14ac:dyDescent="0.2">
      <c r="B134" s="16"/>
      <c r="C134" s="17"/>
      <c r="D134" s="17"/>
      <c r="E134" s="17"/>
      <c r="F134" s="17"/>
    </row>
    <row r="135" spans="1:6" ht="15" x14ac:dyDescent="0.25">
      <c r="A135" s="8"/>
      <c r="B135" s="16"/>
      <c r="C135" s="17"/>
      <c r="D135" s="17"/>
      <c r="E135" s="17"/>
      <c r="F135" s="17"/>
    </row>
    <row r="136" spans="1:6" x14ac:dyDescent="0.2">
      <c r="B136" s="16"/>
      <c r="C136" s="17"/>
      <c r="D136" s="17"/>
      <c r="E136" s="17"/>
      <c r="F136" s="17"/>
    </row>
    <row r="137" spans="1:6" x14ac:dyDescent="0.2">
      <c r="B137" s="16"/>
      <c r="C137" s="17"/>
      <c r="D137" s="17"/>
      <c r="E137" s="17"/>
      <c r="F137" s="17"/>
    </row>
    <row r="138" spans="1:6" x14ac:dyDescent="0.2">
      <c r="B138" s="16"/>
      <c r="C138" s="17"/>
      <c r="D138" s="17"/>
      <c r="E138" s="17"/>
      <c r="F138" s="17"/>
    </row>
    <row r="139" spans="1:6" ht="15" x14ac:dyDescent="0.25">
      <c r="A139" s="8"/>
      <c r="B139" s="16"/>
      <c r="C139" s="17"/>
      <c r="D139" s="17"/>
      <c r="E139" s="17"/>
      <c r="F139" s="17"/>
    </row>
    <row r="140" spans="1:6" x14ac:dyDescent="0.2">
      <c r="B140" s="16"/>
      <c r="C140" s="17"/>
      <c r="D140" s="17"/>
      <c r="E140" s="17"/>
      <c r="F140" s="17"/>
    </row>
  </sheetData>
  <mergeCells count="23">
    <mergeCell ref="J1:M1"/>
    <mergeCell ref="A114:N114"/>
    <mergeCell ref="G9:G11"/>
    <mergeCell ref="H9:J9"/>
    <mergeCell ref="H10:I10"/>
    <mergeCell ref="J10:J11"/>
    <mergeCell ref="K9:K11"/>
    <mergeCell ref="L9:N9"/>
    <mergeCell ref="A9:A11"/>
    <mergeCell ref="B9:B11"/>
    <mergeCell ref="C9:C11"/>
    <mergeCell ref="D9:F9"/>
    <mergeCell ref="D10:E10"/>
    <mergeCell ref="F10:F11"/>
    <mergeCell ref="J2:N2"/>
    <mergeCell ref="J3:N3"/>
    <mergeCell ref="J4:O4"/>
    <mergeCell ref="K8:N8"/>
    <mergeCell ref="L10:M10"/>
    <mergeCell ref="N10:N11"/>
    <mergeCell ref="A6:N6"/>
    <mergeCell ref="C8:F8"/>
    <mergeCell ref="G8:J8"/>
  </mergeCells>
  <phoneticPr fontId="0" type="noConversion"/>
  <printOptions horizontalCentered="1"/>
  <pageMargins left="0.78740157480314965" right="0.78740157480314965" top="1.1811023622047245" bottom="0.39370078740157483" header="0.51181102362204722" footer="0.51181102362204722"/>
  <pageSetup paperSize="9" scale="76" orientation="landscape" r:id="rId1"/>
  <headerFooter differentFirst="1" alignWithMargins="0">
    <oddHeader>&amp;C&amp;P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8"/>
  <sheetViews>
    <sheetView showZeros="0" zoomScaleNormal="100" workbookViewId="0">
      <selection activeCell="K11" sqref="K11"/>
    </sheetView>
  </sheetViews>
  <sheetFormatPr defaultRowHeight="12.75" x14ac:dyDescent="0.2"/>
  <cols>
    <col min="1" max="1" width="6.140625" style="90" customWidth="1"/>
    <col min="2" max="2" width="42.85546875" style="90" customWidth="1"/>
    <col min="3" max="3" width="9.85546875" style="90" customWidth="1"/>
    <col min="4" max="6" width="8.7109375" style="90" customWidth="1"/>
    <col min="7" max="16384" width="9.140625" style="90"/>
  </cols>
  <sheetData>
    <row r="1" spans="1:6" ht="14.25" customHeight="1" x14ac:dyDescent="0.25">
      <c r="C1" s="91" t="s">
        <v>6</v>
      </c>
      <c r="D1" s="91"/>
    </row>
    <row r="2" spans="1:6" ht="15" x14ac:dyDescent="0.25">
      <c r="C2" s="92" t="s">
        <v>7</v>
      </c>
      <c r="D2" s="92"/>
      <c r="E2" s="93"/>
    </row>
    <row r="3" spans="1:6" ht="15" x14ac:dyDescent="0.25">
      <c r="C3" s="92" t="s">
        <v>210</v>
      </c>
      <c r="D3" s="92"/>
      <c r="E3" s="93"/>
    </row>
    <row r="4" spans="1:6" ht="7.5" customHeight="1" x14ac:dyDescent="0.2">
      <c r="C4" s="93"/>
      <c r="D4" s="93"/>
      <c r="E4" s="93"/>
    </row>
    <row r="5" spans="1:6" ht="21" customHeight="1" x14ac:dyDescent="0.25">
      <c r="A5" s="138" t="s">
        <v>140</v>
      </c>
      <c r="B5" s="138"/>
      <c r="C5" s="138"/>
      <c r="D5" s="138"/>
      <c r="E5" s="138"/>
      <c r="F5" s="138"/>
    </row>
    <row r="6" spans="1:6" ht="7.5" customHeight="1" x14ac:dyDescent="0.2">
      <c r="B6" s="94"/>
      <c r="C6" s="94"/>
      <c r="D6" s="94"/>
      <c r="E6" s="95"/>
    </row>
    <row r="7" spans="1:6" x14ac:dyDescent="0.2">
      <c r="B7" s="94"/>
      <c r="C7" s="94"/>
      <c r="D7" s="94"/>
      <c r="E7" s="95"/>
      <c r="F7" s="90" t="s">
        <v>29</v>
      </c>
    </row>
    <row r="8" spans="1:6" ht="15.75" customHeight="1" x14ac:dyDescent="0.2">
      <c r="A8" s="139" t="s">
        <v>8</v>
      </c>
      <c r="B8" s="139" t="s">
        <v>132</v>
      </c>
      <c r="C8" s="139" t="s">
        <v>0</v>
      </c>
      <c r="D8" s="139" t="s">
        <v>1</v>
      </c>
      <c r="E8" s="139"/>
      <c r="F8" s="139"/>
    </row>
    <row r="9" spans="1:6" ht="11.25" customHeight="1" x14ac:dyDescent="0.2">
      <c r="A9" s="139"/>
      <c r="B9" s="139"/>
      <c r="C9" s="139"/>
      <c r="D9" s="139"/>
      <c r="E9" s="139"/>
      <c r="F9" s="139"/>
    </row>
    <row r="10" spans="1:6" ht="12.95" customHeight="1" x14ac:dyDescent="0.2">
      <c r="A10" s="139"/>
      <c r="B10" s="139"/>
      <c r="C10" s="139"/>
      <c r="D10" s="139" t="s">
        <v>2</v>
      </c>
      <c r="E10" s="139"/>
      <c r="F10" s="139" t="s">
        <v>3</v>
      </c>
    </row>
    <row r="11" spans="1:6" ht="51" customHeight="1" x14ac:dyDescent="0.2">
      <c r="A11" s="139"/>
      <c r="B11" s="139"/>
      <c r="C11" s="139"/>
      <c r="D11" s="110" t="s">
        <v>10</v>
      </c>
      <c r="E11" s="96" t="s">
        <v>11</v>
      </c>
      <c r="F11" s="139"/>
    </row>
    <row r="12" spans="1:6" x14ac:dyDescent="0.2">
      <c r="A12" s="97">
        <v>1</v>
      </c>
      <c r="B12" s="97">
        <v>2</v>
      </c>
      <c r="C12" s="97">
        <v>3</v>
      </c>
      <c r="D12" s="98">
        <v>4</v>
      </c>
      <c r="E12" s="97">
        <v>5</v>
      </c>
      <c r="F12" s="97">
        <v>6</v>
      </c>
    </row>
    <row r="13" spans="1:6" ht="25.5" x14ac:dyDescent="0.2">
      <c r="A13" s="1" t="s">
        <v>12</v>
      </c>
      <c r="B13" s="22" t="s">
        <v>133</v>
      </c>
      <c r="C13" s="99">
        <f t="shared" ref="C13:C46" si="0">D13+F13</f>
        <v>-158175</v>
      </c>
      <c r="D13" s="5">
        <f>D14</f>
        <v>-158175</v>
      </c>
      <c r="E13" s="5">
        <f>E14</f>
        <v>0</v>
      </c>
      <c r="F13" s="5">
        <f>F14</f>
        <v>0</v>
      </c>
    </row>
    <row r="14" spans="1:6" ht="25.5" x14ac:dyDescent="0.2">
      <c r="A14" s="1" t="s">
        <v>99</v>
      </c>
      <c r="B14" s="20" t="s">
        <v>14</v>
      </c>
      <c r="C14" s="99">
        <f t="shared" si="0"/>
        <v>-158175</v>
      </c>
      <c r="D14" s="5">
        <f>SUM(D15:D15)</f>
        <v>-158175</v>
      </c>
      <c r="E14" s="5">
        <f>SUM(E15:E15)</f>
        <v>0</v>
      </c>
      <c r="F14" s="5">
        <f>SUM(F15:F15)</f>
        <v>0</v>
      </c>
    </row>
    <row r="15" spans="1:6" x14ac:dyDescent="0.2">
      <c r="A15" s="100" t="s">
        <v>100</v>
      </c>
      <c r="B15" s="18" t="s">
        <v>46</v>
      </c>
      <c r="C15" s="101">
        <f t="shared" si="0"/>
        <v>-158175</v>
      </c>
      <c r="D15" s="6">
        <v>-158175</v>
      </c>
      <c r="E15" s="6"/>
      <c r="F15" s="6"/>
    </row>
    <row r="16" spans="1:6" ht="12.95" customHeight="1" x14ac:dyDescent="0.2">
      <c r="A16" s="2" t="s">
        <v>13</v>
      </c>
      <c r="B16" s="102" t="s">
        <v>134</v>
      </c>
      <c r="C16" s="99">
        <f t="shared" si="0"/>
        <v>2389</v>
      </c>
      <c r="D16" s="5">
        <f t="shared" ref="D16:F17" si="1">D17</f>
        <v>2389</v>
      </c>
      <c r="E16" s="5">
        <f t="shared" si="1"/>
        <v>1831</v>
      </c>
      <c r="F16" s="5">
        <f t="shared" si="1"/>
        <v>0</v>
      </c>
    </row>
    <row r="17" spans="1:6" ht="24.95" customHeight="1" x14ac:dyDescent="0.2">
      <c r="A17" s="2" t="s">
        <v>22</v>
      </c>
      <c r="B17" s="103" t="s">
        <v>14</v>
      </c>
      <c r="C17" s="99">
        <f t="shared" si="0"/>
        <v>2389</v>
      </c>
      <c r="D17" s="5">
        <f t="shared" si="1"/>
        <v>2389</v>
      </c>
      <c r="E17" s="5">
        <f t="shared" si="1"/>
        <v>1831</v>
      </c>
      <c r="F17" s="5">
        <f t="shared" si="1"/>
        <v>0</v>
      </c>
    </row>
    <row r="18" spans="1:6" ht="24.95" customHeight="1" x14ac:dyDescent="0.2">
      <c r="A18" s="3" t="s">
        <v>23</v>
      </c>
      <c r="B18" s="104" t="s">
        <v>135</v>
      </c>
      <c r="C18" s="101">
        <f t="shared" si="0"/>
        <v>2389</v>
      </c>
      <c r="D18" s="6">
        <f>-2088+4477</f>
        <v>2389</v>
      </c>
      <c r="E18" s="6">
        <f>-1600+3431</f>
        <v>1831</v>
      </c>
      <c r="F18" s="6"/>
    </row>
    <row r="19" spans="1:6" ht="12.95" customHeight="1" x14ac:dyDescent="0.2">
      <c r="A19" s="2" t="s">
        <v>17</v>
      </c>
      <c r="B19" s="102" t="s">
        <v>113</v>
      </c>
      <c r="C19" s="99">
        <f t="shared" si="0"/>
        <v>1351</v>
      </c>
      <c r="D19" s="5">
        <f t="shared" ref="D19:F20" si="2">D20</f>
        <v>1351</v>
      </c>
      <c r="E19" s="5">
        <f t="shared" si="2"/>
        <v>944</v>
      </c>
      <c r="F19" s="5">
        <f t="shared" si="2"/>
        <v>0</v>
      </c>
    </row>
    <row r="20" spans="1:6" ht="24.95" customHeight="1" x14ac:dyDescent="0.2">
      <c r="A20" s="2" t="s">
        <v>24</v>
      </c>
      <c r="B20" s="103" t="s">
        <v>14</v>
      </c>
      <c r="C20" s="99">
        <f t="shared" si="0"/>
        <v>1351</v>
      </c>
      <c r="D20" s="5">
        <f t="shared" si="2"/>
        <v>1351</v>
      </c>
      <c r="E20" s="5">
        <f t="shared" si="2"/>
        <v>944</v>
      </c>
      <c r="F20" s="5">
        <f t="shared" si="2"/>
        <v>0</v>
      </c>
    </row>
    <row r="21" spans="1:6" ht="24.95" customHeight="1" x14ac:dyDescent="0.2">
      <c r="A21" s="3" t="s">
        <v>25</v>
      </c>
      <c r="B21" s="104" t="s">
        <v>135</v>
      </c>
      <c r="C21" s="101">
        <f t="shared" si="0"/>
        <v>1351</v>
      </c>
      <c r="D21" s="6">
        <f>1650-299</f>
        <v>1351</v>
      </c>
      <c r="E21" s="6">
        <f>1290-346</f>
        <v>944</v>
      </c>
      <c r="F21" s="6"/>
    </row>
    <row r="22" spans="1:6" ht="12.95" customHeight="1" x14ac:dyDescent="0.2">
      <c r="A22" s="2" t="s">
        <v>18</v>
      </c>
      <c r="B22" s="102" t="s">
        <v>136</v>
      </c>
      <c r="C22" s="99">
        <f t="shared" si="0"/>
        <v>848</v>
      </c>
      <c r="D22" s="5">
        <f t="shared" ref="D22:F23" si="3">D23</f>
        <v>848</v>
      </c>
      <c r="E22" s="5">
        <f t="shared" si="3"/>
        <v>456</v>
      </c>
      <c r="F22" s="5">
        <f t="shared" si="3"/>
        <v>0</v>
      </c>
    </row>
    <row r="23" spans="1:6" ht="24.95" customHeight="1" x14ac:dyDescent="0.2">
      <c r="A23" s="2" t="s">
        <v>26</v>
      </c>
      <c r="B23" s="103" t="s">
        <v>14</v>
      </c>
      <c r="C23" s="99">
        <f t="shared" si="0"/>
        <v>848</v>
      </c>
      <c r="D23" s="5">
        <f t="shared" si="3"/>
        <v>848</v>
      </c>
      <c r="E23" s="5">
        <f t="shared" si="3"/>
        <v>456</v>
      </c>
      <c r="F23" s="5">
        <f t="shared" si="3"/>
        <v>0</v>
      </c>
    </row>
    <row r="24" spans="1:6" ht="24.95" customHeight="1" x14ac:dyDescent="0.2">
      <c r="A24" s="4" t="s">
        <v>27</v>
      </c>
      <c r="B24" s="104" t="s">
        <v>135</v>
      </c>
      <c r="C24" s="29">
        <f t="shared" si="0"/>
        <v>848</v>
      </c>
      <c r="D24" s="30">
        <v>848</v>
      </c>
      <c r="E24" s="30">
        <v>456</v>
      </c>
      <c r="F24" s="30"/>
    </row>
    <row r="25" spans="1:6" x14ac:dyDescent="0.2">
      <c r="A25" s="2" t="s">
        <v>19</v>
      </c>
      <c r="B25" s="105" t="s">
        <v>137</v>
      </c>
      <c r="C25" s="99">
        <f>D25+F25</f>
        <v>14779</v>
      </c>
      <c r="D25" s="5">
        <f t="shared" ref="D25:F26" si="4">D26</f>
        <v>14779</v>
      </c>
      <c r="E25" s="5">
        <f t="shared" si="4"/>
        <v>11008</v>
      </c>
      <c r="F25" s="5">
        <f t="shared" si="4"/>
        <v>0</v>
      </c>
    </row>
    <row r="26" spans="1:6" ht="25.5" x14ac:dyDescent="0.2">
      <c r="A26" s="2" t="s">
        <v>28</v>
      </c>
      <c r="B26" s="103" t="s">
        <v>14</v>
      </c>
      <c r="C26" s="99">
        <f>D26+F26</f>
        <v>14779</v>
      </c>
      <c r="D26" s="5">
        <f t="shared" si="4"/>
        <v>14779</v>
      </c>
      <c r="E26" s="5">
        <f t="shared" si="4"/>
        <v>11008</v>
      </c>
      <c r="F26" s="5">
        <f t="shared" si="4"/>
        <v>0</v>
      </c>
    </row>
    <row r="27" spans="1:6" ht="24.95" customHeight="1" x14ac:dyDescent="0.2">
      <c r="A27" s="4" t="s">
        <v>111</v>
      </c>
      <c r="B27" s="104" t="s">
        <v>30</v>
      </c>
      <c r="C27" s="29">
        <f>D27+F27</f>
        <v>14779</v>
      </c>
      <c r="D27" s="30">
        <f>13979+800</f>
        <v>14779</v>
      </c>
      <c r="E27" s="30">
        <f>10343+665</f>
        <v>11008</v>
      </c>
      <c r="F27" s="30"/>
    </row>
    <row r="28" spans="1:6" ht="24.95" customHeight="1" x14ac:dyDescent="0.2">
      <c r="A28" s="2" t="s">
        <v>33</v>
      </c>
      <c r="B28" s="105" t="s">
        <v>138</v>
      </c>
      <c r="C28" s="99">
        <f t="shared" si="0"/>
        <v>-2179</v>
      </c>
      <c r="D28" s="5">
        <f t="shared" ref="D28:F29" si="5">D29</f>
        <v>-2179</v>
      </c>
      <c r="E28" s="5">
        <f t="shared" si="5"/>
        <v>-1735</v>
      </c>
      <c r="F28" s="5">
        <f t="shared" si="5"/>
        <v>0</v>
      </c>
    </row>
    <row r="29" spans="1:6" ht="24.95" customHeight="1" x14ac:dyDescent="0.2">
      <c r="A29" s="2" t="s">
        <v>34</v>
      </c>
      <c r="B29" s="103" t="s">
        <v>14</v>
      </c>
      <c r="C29" s="99">
        <f t="shared" si="0"/>
        <v>-2179</v>
      </c>
      <c r="D29" s="5">
        <f t="shared" si="5"/>
        <v>-2179</v>
      </c>
      <c r="E29" s="5">
        <f t="shared" si="5"/>
        <v>-1735</v>
      </c>
      <c r="F29" s="5">
        <f t="shared" si="5"/>
        <v>0</v>
      </c>
    </row>
    <row r="30" spans="1:6" ht="24.95" customHeight="1" x14ac:dyDescent="0.2">
      <c r="A30" s="4" t="s">
        <v>35</v>
      </c>
      <c r="B30" s="104" t="s">
        <v>30</v>
      </c>
      <c r="C30" s="29">
        <f t="shared" si="0"/>
        <v>-2179</v>
      </c>
      <c r="D30" s="30">
        <f>-3064-143+1028</f>
        <v>-2179</v>
      </c>
      <c r="E30" s="30">
        <f>-2512-65+842</f>
        <v>-1735</v>
      </c>
      <c r="F30" s="30"/>
    </row>
    <row r="31" spans="1:6" ht="12.95" customHeight="1" x14ac:dyDescent="0.2">
      <c r="A31" s="2" t="s">
        <v>36</v>
      </c>
      <c r="B31" s="102" t="s">
        <v>49</v>
      </c>
      <c r="C31" s="99">
        <f t="shared" si="0"/>
        <v>43489</v>
      </c>
      <c r="D31" s="5">
        <f t="shared" ref="D31:F32" si="6">D32</f>
        <v>43489</v>
      </c>
      <c r="E31" s="5">
        <f t="shared" si="6"/>
        <v>32733</v>
      </c>
      <c r="F31" s="5">
        <f t="shared" si="6"/>
        <v>0</v>
      </c>
    </row>
    <row r="32" spans="1:6" ht="24.95" customHeight="1" x14ac:dyDescent="0.2">
      <c r="A32" s="2" t="s">
        <v>37</v>
      </c>
      <c r="B32" s="103" t="s">
        <v>14</v>
      </c>
      <c r="C32" s="99">
        <f t="shared" si="0"/>
        <v>43489</v>
      </c>
      <c r="D32" s="5">
        <f t="shared" si="6"/>
        <v>43489</v>
      </c>
      <c r="E32" s="5">
        <f t="shared" si="6"/>
        <v>32733</v>
      </c>
      <c r="F32" s="5">
        <f t="shared" si="6"/>
        <v>0</v>
      </c>
    </row>
    <row r="33" spans="1:6" ht="24.95" customHeight="1" x14ac:dyDescent="0.2">
      <c r="A33" s="3" t="s">
        <v>38</v>
      </c>
      <c r="B33" s="104" t="s">
        <v>30</v>
      </c>
      <c r="C33" s="101">
        <f t="shared" si="0"/>
        <v>43489</v>
      </c>
      <c r="D33" s="6">
        <f>43702-213</f>
        <v>43489</v>
      </c>
      <c r="E33" s="6">
        <f>32930-197</f>
        <v>32733</v>
      </c>
      <c r="F33" s="6"/>
    </row>
    <row r="34" spans="1:6" x14ac:dyDescent="0.2">
      <c r="A34" s="2" t="s">
        <v>39</v>
      </c>
      <c r="B34" s="102" t="s">
        <v>139</v>
      </c>
      <c r="C34" s="99">
        <f t="shared" si="0"/>
        <v>12424</v>
      </c>
      <c r="D34" s="5">
        <f t="shared" ref="D34:F35" si="7">D35</f>
        <v>12424</v>
      </c>
      <c r="E34" s="5">
        <f t="shared" si="7"/>
        <v>9675</v>
      </c>
      <c r="F34" s="5">
        <f t="shared" si="7"/>
        <v>0</v>
      </c>
    </row>
    <row r="35" spans="1:6" ht="24.95" customHeight="1" x14ac:dyDescent="0.2">
      <c r="A35" s="2" t="s">
        <v>40</v>
      </c>
      <c r="B35" s="103" t="s">
        <v>14</v>
      </c>
      <c r="C35" s="99">
        <f t="shared" si="0"/>
        <v>12424</v>
      </c>
      <c r="D35" s="5">
        <f t="shared" si="7"/>
        <v>12424</v>
      </c>
      <c r="E35" s="5">
        <f t="shared" si="7"/>
        <v>9675</v>
      </c>
      <c r="F35" s="5">
        <f t="shared" si="7"/>
        <v>0</v>
      </c>
    </row>
    <row r="36" spans="1:6" ht="24.95" customHeight="1" x14ac:dyDescent="0.2">
      <c r="A36" s="3" t="s">
        <v>41</v>
      </c>
      <c r="B36" s="104" t="s">
        <v>30</v>
      </c>
      <c r="C36" s="101">
        <f t="shared" si="0"/>
        <v>12424</v>
      </c>
      <c r="D36" s="6">
        <f>9451+2293+680</f>
        <v>12424</v>
      </c>
      <c r="E36" s="6">
        <f>7300+1814+561</f>
        <v>9675</v>
      </c>
      <c r="F36" s="6"/>
    </row>
    <row r="37" spans="1:6" x14ac:dyDescent="0.2">
      <c r="A37" s="2" t="s">
        <v>42</v>
      </c>
      <c r="B37" s="102" t="s">
        <v>45</v>
      </c>
      <c r="C37" s="99">
        <f t="shared" si="0"/>
        <v>-15540</v>
      </c>
      <c r="D37" s="5">
        <f t="shared" ref="D37:F38" si="8">D38</f>
        <v>-15540</v>
      </c>
      <c r="E37" s="5">
        <f t="shared" si="8"/>
        <v>-12555</v>
      </c>
      <c r="F37" s="5">
        <f t="shared" si="8"/>
        <v>0</v>
      </c>
    </row>
    <row r="38" spans="1:6" ht="24.95" customHeight="1" x14ac:dyDescent="0.2">
      <c r="A38" s="2" t="s">
        <v>43</v>
      </c>
      <c r="B38" s="103" t="s">
        <v>14</v>
      </c>
      <c r="C38" s="99">
        <f t="shared" si="0"/>
        <v>-15540</v>
      </c>
      <c r="D38" s="5">
        <f t="shared" si="8"/>
        <v>-15540</v>
      </c>
      <c r="E38" s="5">
        <f t="shared" si="8"/>
        <v>-12555</v>
      </c>
      <c r="F38" s="5">
        <f t="shared" si="8"/>
        <v>0</v>
      </c>
    </row>
    <row r="39" spans="1:6" ht="24.95" customHeight="1" x14ac:dyDescent="0.2">
      <c r="A39" s="3" t="s">
        <v>44</v>
      </c>
      <c r="B39" s="104" t="s">
        <v>31</v>
      </c>
      <c r="C39" s="101">
        <f t="shared" si="0"/>
        <v>-15540</v>
      </c>
      <c r="D39" s="6">
        <f>-15540</f>
        <v>-15540</v>
      </c>
      <c r="E39" s="6">
        <v>-12555</v>
      </c>
      <c r="F39" s="6"/>
    </row>
    <row r="40" spans="1:6" x14ac:dyDescent="0.2">
      <c r="A40" s="2" t="s">
        <v>79</v>
      </c>
      <c r="B40" s="102" t="s">
        <v>5</v>
      </c>
      <c r="C40" s="99">
        <f t="shared" si="0"/>
        <v>37173</v>
      </c>
      <c r="D40" s="5">
        <f t="shared" ref="D40:F41" si="9">D41</f>
        <v>37173</v>
      </c>
      <c r="E40" s="5">
        <f t="shared" si="9"/>
        <v>27370</v>
      </c>
      <c r="F40" s="5">
        <f t="shared" si="9"/>
        <v>0</v>
      </c>
    </row>
    <row r="41" spans="1:6" ht="24.95" customHeight="1" x14ac:dyDescent="0.2">
      <c r="A41" s="2" t="s">
        <v>80</v>
      </c>
      <c r="B41" s="103" t="s">
        <v>14</v>
      </c>
      <c r="C41" s="99">
        <f t="shared" si="0"/>
        <v>37173</v>
      </c>
      <c r="D41" s="5">
        <f t="shared" si="9"/>
        <v>37173</v>
      </c>
      <c r="E41" s="5">
        <f t="shared" si="9"/>
        <v>27370</v>
      </c>
      <c r="F41" s="5">
        <f t="shared" si="9"/>
        <v>0</v>
      </c>
    </row>
    <row r="42" spans="1:6" ht="24.95" customHeight="1" x14ac:dyDescent="0.2">
      <c r="A42" s="3" t="s">
        <v>81</v>
      </c>
      <c r="B42" s="104" t="s">
        <v>31</v>
      </c>
      <c r="C42" s="101">
        <f t="shared" si="0"/>
        <v>37173</v>
      </c>
      <c r="D42" s="6">
        <v>37173</v>
      </c>
      <c r="E42" s="6">
        <v>27370</v>
      </c>
      <c r="F42" s="6"/>
    </row>
    <row r="43" spans="1:6" ht="12.95" customHeight="1" x14ac:dyDescent="0.2">
      <c r="A43" s="2" t="s">
        <v>82</v>
      </c>
      <c r="B43" s="102" t="s">
        <v>32</v>
      </c>
      <c r="C43" s="99">
        <f t="shared" si="0"/>
        <v>63441</v>
      </c>
      <c r="D43" s="5">
        <f t="shared" ref="D43:F44" si="10">D44</f>
        <v>63441</v>
      </c>
      <c r="E43" s="5">
        <f t="shared" si="10"/>
        <v>48382</v>
      </c>
      <c r="F43" s="5">
        <f t="shared" si="10"/>
        <v>0</v>
      </c>
    </row>
    <row r="44" spans="1:6" ht="24.95" customHeight="1" x14ac:dyDescent="0.2">
      <c r="A44" s="2" t="s">
        <v>83</v>
      </c>
      <c r="B44" s="103" t="s">
        <v>14</v>
      </c>
      <c r="C44" s="99">
        <f t="shared" si="0"/>
        <v>63441</v>
      </c>
      <c r="D44" s="5">
        <f t="shared" si="10"/>
        <v>63441</v>
      </c>
      <c r="E44" s="5">
        <f t="shared" si="10"/>
        <v>48382</v>
      </c>
      <c r="F44" s="5">
        <f t="shared" si="10"/>
        <v>0</v>
      </c>
    </row>
    <row r="45" spans="1:6" ht="24.95" customHeight="1" x14ac:dyDescent="0.2">
      <c r="A45" s="3" t="s">
        <v>84</v>
      </c>
      <c r="B45" s="104" t="s">
        <v>31</v>
      </c>
      <c r="C45" s="101">
        <f t="shared" si="0"/>
        <v>63441</v>
      </c>
      <c r="D45" s="6">
        <f>63670-229</f>
        <v>63441</v>
      </c>
      <c r="E45" s="6">
        <f>48611-229</f>
        <v>48382</v>
      </c>
      <c r="F45" s="6"/>
    </row>
    <row r="46" spans="1:6" ht="15.75" customHeight="1" x14ac:dyDescent="0.2">
      <c r="A46" s="3"/>
      <c r="B46" s="106" t="s">
        <v>0</v>
      </c>
      <c r="C46" s="99">
        <f t="shared" si="0"/>
        <v>0</v>
      </c>
      <c r="D46" s="5">
        <f>D13+D16+D19+D22+D25+D28+D31+D34+D37+D40+D43</f>
        <v>0</v>
      </c>
      <c r="E46" s="5">
        <f>E13+E16+E19+E22+E25+E28+E31+E34+E37+E40+E43</f>
        <v>118109</v>
      </c>
      <c r="F46" s="5">
        <f>F13+F16+F19+F22+F25+F28+F31+F34+F37+F40+F43</f>
        <v>0</v>
      </c>
    </row>
    <row r="47" spans="1:6" ht="15" customHeight="1" x14ac:dyDescent="0.2">
      <c r="A47" s="137" t="s">
        <v>20</v>
      </c>
      <c r="B47" s="137"/>
      <c r="C47" s="137"/>
      <c r="D47" s="137"/>
      <c r="E47" s="137"/>
      <c r="F47" s="137"/>
    </row>
    <row r="48" spans="1:6" ht="15" customHeight="1" x14ac:dyDescent="0.2">
      <c r="A48" s="107"/>
      <c r="B48" s="107"/>
      <c r="C48" s="107"/>
      <c r="D48" s="107"/>
      <c r="E48" s="107"/>
      <c r="F48" s="107"/>
    </row>
    <row r="49" spans="1:6" ht="15" customHeight="1" x14ac:dyDescent="0.2">
      <c r="A49" s="107"/>
      <c r="B49" s="107"/>
      <c r="C49" s="107"/>
      <c r="D49" s="107"/>
      <c r="E49" s="107"/>
      <c r="F49" s="107"/>
    </row>
    <row r="50" spans="1:6" ht="15" customHeight="1" x14ac:dyDescent="0.2">
      <c r="A50" s="107"/>
      <c r="B50" s="107"/>
      <c r="C50" s="107"/>
      <c r="D50" s="107"/>
      <c r="E50" s="107"/>
      <c r="F50" s="107"/>
    </row>
    <row r="51" spans="1:6" ht="15" customHeight="1" x14ac:dyDescent="0.2">
      <c r="A51" s="107"/>
      <c r="B51" s="107"/>
      <c r="C51" s="107"/>
      <c r="D51" s="107"/>
      <c r="E51" s="107"/>
      <c r="F51" s="107"/>
    </row>
    <row r="52" spans="1:6" ht="15" customHeight="1" x14ac:dyDescent="0.2">
      <c r="A52" s="107"/>
      <c r="B52" s="107"/>
      <c r="C52" s="107"/>
      <c r="D52" s="107"/>
      <c r="E52" s="107"/>
      <c r="F52" s="107"/>
    </row>
    <row r="53" spans="1:6" ht="15" customHeight="1" x14ac:dyDescent="0.2">
      <c r="A53" s="107"/>
      <c r="B53" s="107"/>
      <c r="C53" s="107"/>
      <c r="D53" s="107"/>
      <c r="E53" s="107"/>
      <c r="F53" s="107"/>
    </row>
    <row r="54" spans="1:6" ht="15" customHeight="1" x14ac:dyDescent="0.2">
      <c r="A54" s="107"/>
      <c r="B54" s="107"/>
      <c r="C54" s="107"/>
      <c r="D54" s="107"/>
      <c r="E54" s="107"/>
      <c r="F54" s="107"/>
    </row>
    <row r="55" spans="1:6" ht="15" customHeight="1" x14ac:dyDescent="0.2">
      <c r="A55" s="107"/>
      <c r="B55" s="107"/>
      <c r="C55" s="107"/>
      <c r="D55" s="107"/>
      <c r="E55" s="107"/>
      <c r="F55" s="107"/>
    </row>
    <row r="56" spans="1:6" ht="15" customHeight="1" x14ac:dyDescent="0.2">
      <c r="A56" s="107"/>
      <c r="B56" s="107"/>
      <c r="C56" s="107"/>
      <c r="D56" s="107"/>
      <c r="E56" s="107"/>
      <c r="F56" s="107"/>
    </row>
    <row r="57" spans="1:6" ht="15" customHeight="1" x14ac:dyDescent="0.2">
      <c r="A57" s="107"/>
      <c r="B57" s="107"/>
      <c r="C57" s="107"/>
      <c r="D57" s="107"/>
      <c r="E57" s="107"/>
      <c r="F57" s="107"/>
    </row>
    <row r="58" spans="1:6" ht="15" customHeight="1" x14ac:dyDescent="0.2">
      <c r="A58" s="107"/>
      <c r="B58" s="107"/>
      <c r="C58" s="107"/>
      <c r="D58" s="107"/>
      <c r="E58" s="107"/>
      <c r="F58" s="107"/>
    </row>
    <row r="59" spans="1:6" ht="15" customHeight="1" x14ac:dyDescent="0.2">
      <c r="A59" s="107"/>
      <c r="B59" s="107"/>
      <c r="C59" s="107"/>
      <c r="D59" s="107"/>
      <c r="E59" s="107"/>
      <c r="F59" s="107"/>
    </row>
    <row r="60" spans="1:6" ht="15" customHeight="1" x14ac:dyDescent="0.2">
      <c r="A60" s="107"/>
      <c r="B60" s="107"/>
      <c r="C60" s="107"/>
      <c r="D60" s="107"/>
      <c r="E60" s="107"/>
      <c r="F60" s="107"/>
    </row>
    <row r="61" spans="1:6" ht="15" customHeight="1" x14ac:dyDescent="0.2">
      <c r="A61" s="107"/>
      <c r="B61" s="107"/>
      <c r="C61" s="107"/>
      <c r="D61" s="107"/>
      <c r="E61" s="107"/>
      <c r="F61" s="107"/>
    </row>
    <row r="62" spans="1:6" ht="15" customHeight="1" x14ac:dyDescent="0.2">
      <c r="A62" s="107"/>
      <c r="B62" s="107"/>
      <c r="C62" s="107"/>
      <c r="D62" s="107"/>
      <c r="E62" s="107"/>
      <c r="F62" s="107"/>
    </row>
    <row r="63" spans="1:6" ht="15" customHeight="1" x14ac:dyDescent="0.2">
      <c r="A63" s="107"/>
      <c r="B63" s="107"/>
      <c r="C63" s="107"/>
      <c r="D63" s="107"/>
      <c r="E63" s="107"/>
      <c r="F63" s="107"/>
    </row>
    <row r="64" spans="1:6" ht="15" customHeight="1" x14ac:dyDescent="0.2">
      <c r="A64" s="107"/>
      <c r="B64" s="107"/>
      <c r="C64" s="107"/>
      <c r="D64" s="107"/>
      <c r="E64" s="107"/>
      <c r="F64" s="107"/>
    </row>
    <row r="65" spans="1:6" ht="15" customHeight="1" x14ac:dyDescent="0.2">
      <c r="A65" s="107"/>
      <c r="B65" s="107"/>
      <c r="C65" s="107"/>
      <c r="D65" s="107"/>
      <c r="E65" s="107"/>
      <c r="F65" s="107"/>
    </row>
    <row r="66" spans="1:6" ht="15" customHeight="1" x14ac:dyDescent="0.2">
      <c r="A66" s="107"/>
      <c r="B66" s="107"/>
      <c r="C66" s="107"/>
      <c r="D66" s="107"/>
      <c r="E66" s="107"/>
      <c r="F66" s="107"/>
    </row>
    <row r="67" spans="1:6" ht="15" customHeight="1" x14ac:dyDescent="0.2">
      <c r="A67" s="107"/>
      <c r="B67" s="107"/>
      <c r="C67" s="107"/>
      <c r="D67" s="107"/>
      <c r="E67" s="107"/>
      <c r="F67" s="107"/>
    </row>
    <row r="68" spans="1:6" ht="15" customHeight="1" x14ac:dyDescent="0.2">
      <c r="A68" s="107"/>
      <c r="B68" s="107"/>
      <c r="C68" s="107"/>
      <c r="D68" s="107"/>
      <c r="E68" s="107"/>
      <c r="F68" s="107"/>
    </row>
    <row r="69" spans="1:6" ht="15" customHeight="1" x14ac:dyDescent="0.2">
      <c r="A69" s="107"/>
      <c r="B69" s="107"/>
      <c r="C69" s="107"/>
      <c r="D69" s="107"/>
      <c r="E69" s="107"/>
      <c r="F69" s="107"/>
    </row>
    <row r="70" spans="1:6" ht="15" customHeight="1" x14ac:dyDescent="0.2">
      <c r="A70" s="107"/>
      <c r="B70" s="107"/>
      <c r="C70" s="107"/>
      <c r="D70" s="107"/>
      <c r="E70" s="107"/>
      <c r="F70" s="107"/>
    </row>
    <row r="71" spans="1:6" ht="15" customHeight="1" x14ac:dyDescent="0.2">
      <c r="A71" s="107"/>
      <c r="B71" s="107"/>
      <c r="C71" s="107"/>
      <c r="D71" s="107"/>
      <c r="E71" s="107"/>
      <c r="F71" s="107"/>
    </row>
    <row r="72" spans="1:6" ht="15" customHeight="1" x14ac:dyDescent="0.2">
      <c r="A72" s="107"/>
      <c r="B72" s="107"/>
      <c r="C72" s="107"/>
      <c r="D72" s="107"/>
      <c r="E72" s="107"/>
      <c r="F72" s="107"/>
    </row>
    <row r="73" spans="1:6" ht="15" customHeight="1" x14ac:dyDescent="0.2">
      <c r="A73" s="107"/>
      <c r="B73" s="107"/>
      <c r="C73" s="107"/>
      <c r="D73" s="107"/>
      <c r="E73" s="107"/>
      <c r="F73" s="107"/>
    </row>
    <row r="74" spans="1:6" ht="15" customHeight="1" x14ac:dyDescent="0.2">
      <c r="A74" s="107"/>
      <c r="B74" s="107"/>
      <c r="C74" s="107"/>
      <c r="D74" s="107"/>
      <c r="E74" s="107"/>
      <c r="F74" s="107"/>
    </row>
    <row r="75" spans="1:6" ht="15" customHeight="1" x14ac:dyDescent="0.2">
      <c r="A75" s="107"/>
      <c r="B75" s="107"/>
      <c r="C75" s="107"/>
      <c r="D75" s="107"/>
      <c r="E75" s="107"/>
      <c r="F75" s="107"/>
    </row>
    <row r="76" spans="1:6" ht="15" customHeight="1" x14ac:dyDescent="0.2">
      <c r="A76" s="107"/>
      <c r="B76" s="107"/>
      <c r="C76" s="107"/>
      <c r="D76" s="107"/>
      <c r="E76" s="107"/>
      <c r="F76" s="107"/>
    </row>
    <row r="77" spans="1:6" ht="15" x14ac:dyDescent="0.25">
      <c r="A77" s="91" t="s">
        <v>74</v>
      </c>
      <c r="B77" s="108"/>
      <c r="C77" s="109"/>
      <c r="D77" s="109"/>
      <c r="E77" s="109"/>
      <c r="F77" s="109"/>
    </row>
    <row r="78" spans="1:6" x14ac:dyDescent="0.2">
      <c r="B78" s="108"/>
      <c r="C78" s="109"/>
      <c r="D78" s="109"/>
      <c r="E78" s="109"/>
      <c r="F78" s="109"/>
    </row>
  </sheetData>
  <mergeCells count="8">
    <mergeCell ref="A47:F47"/>
    <mergeCell ref="A5:F5"/>
    <mergeCell ref="A8:A11"/>
    <mergeCell ref="B8:B11"/>
    <mergeCell ref="C8:C11"/>
    <mergeCell ref="D8:F9"/>
    <mergeCell ref="D10:E10"/>
    <mergeCell ref="F10:F11"/>
  </mergeCells>
  <printOptions horizontalCentered="1"/>
  <pageMargins left="1.1811023622047245" right="0.39370078740157483" top="0.78740157480314965" bottom="0.78740157480314965" header="0.51181102362204722" footer="0.51181102362204722"/>
  <pageSetup paperSize="9" scale="9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5</vt:i4>
      </vt:variant>
    </vt:vector>
  </HeadingPairs>
  <TitlesOfParts>
    <vt:vector size="8" baseType="lpstr">
      <vt:lpstr>Pajamos</vt:lpstr>
      <vt:lpstr>Išlaidų patiksl.</vt:lpstr>
      <vt:lpstr>MK rezervas</vt:lpstr>
      <vt:lpstr>'Išlaidų patiksl.'!Print_Area</vt:lpstr>
      <vt:lpstr>Pajamos!Print_Area</vt:lpstr>
      <vt:lpstr>'Išlaidų patiksl.'!Print_Titles</vt:lpstr>
      <vt:lpstr>'MK rezervas'!Print_Titles</vt:lpstr>
      <vt:lpstr>Pajamos!Print_Titles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2013-11-25T08:03:29Z</cp:lastPrinted>
  <dcterms:created xsi:type="dcterms:W3CDTF">2006-09-16T00:00:00Z</dcterms:created>
  <dcterms:modified xsi:type="dcterms:W3CDTF">2018-11-27T09:29:59Z</dcterms:modified>
</cp:coreProperties>
</file>